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eda/Desktop/working/_学会発表/20251106_excelML_SiE/SubmitFiles/"/>
    </mc:Choice>
  </mc:AlternateContent>
  <xr:revisionPtr revIDLastSave="0" documentId="13_ncr:1_{F9550D58-11CE-7243-820D-DF53387962BC}" xr6:coauthVersionLast="47" xr6:coauthVersionMax="47" xr10:uidLastSave="{00000000-0000-0000-0000-000000000000}"/>
  <bookViews>
    <workbookView xWindow="0" yWindow="500" windowWidth="28800" windowHeight="17500" xr2:uid="{5BB48E83-E396-D041-9D64-FCE40F58324A}"/>
  </bookViews>
  <sheets>
    <sheet name="Sheet1" sheetId="23" r:id="rId1"/>
    <sheet name="XOR dataset" sheetId="25" r:id="rId2"/>
    <sheet name="(Demo Movie)" sheetId="26" r:id="rId3"/>
  </sheets>
  <definedNames>
    <definedName name="delta">#REF!</definedName>
    <definedName name="l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25" l="1"/>
  <c r="C20" i="25"/>
  <c r="B20" i="25"/>
  <c r="C19" i="25"/>
  <c r="F4" i="25" s="1"/>
  <c r="W4" i="25" s="1"/>
  <c r="B19" i="25"/>
  <c r="E18" i="25" s="1"/>
  <c r="W18" i="25"/>
  <c r="V18" i="25"/>
  <c r="W17" i="25"/>
  <c r="V17" i="25"/>
  <c r="W16" i="25"/>
  <c r="V16" i="25"/>
  <c r="W15" i="25"/>
  <c r="V15" i="25"/>
  <c r="W14" i="25"/>
  <c r="V14" i="25"/>
  <c r="W13" i="25"/>
  <c r="V13" i="25"/>
  <c r="W12" i="25"/>
  <c r="V12" i="25"/>
  <c r="W11" i="25"/>
  <c r="V11" i="25"/>
  <c r="E11" i="25"/>
  <c r="Y10" i="25"/>
  <c r="X10" i="25"/>
  <c r="Y9" i="25"/>
  <c r="X9" i="25"/>
  <c r="Y8" i="25"/>
  <c r="X8" i="25"/>
  <c r="Y7" i="25"/>
  <c r="X7" i="25"/>
  <c r="Y6" i="25"/>
  <c r="X6" i="25"/>
  <c r="Y5" i="25"/>
  <c r="X5" i="25"/>
  <c r="AA4" i="25"/>
  <c r="Y4" i="25"/>
  <c r="X4" i="25"/>
  <c r="AA3" i="25"/>
  <c r="Y3" i="25"/>
  <c r="X3" i="25"/>
  <c r="M3" i="23"/>
  <c r="C20" i="23"/>
  <c r="E5" i="25" l="1"/>
  <c r="E9" i="25"/>
  <c r="F15" i="25"/>
  <c r="Y15" i="25" s="1"/>
  <c r="E13" i="25"/>
  <c r="E7" i="25"/>
  <c r="V7" i="25" s="1"/>
  <c r="X18" i="25"/>
  <c r="F13" i="25"/>
  <c r="Y13" i="25" s="1"/>
  <c r="F7" i="25"/>
  <c r="W7" i="25" s="1"/>
  <c r="F11" i="25"/>
  <c r="Y11" i="25" s="1"/>
  <c r="E3" i="25"/>
  <c r="F6" i="25"/>
  <c r="W6" i="25" s="1"/>
  <c r="F8" i="25"/>
  <c r="W8" i="25" s="1"/>
  <c r="F10" i="25"/>
  <c r="W10" i="25" s="1"/>
  <c r="F12" i="25"/>
  <c r="Y12" i="25" s="1"/>
  <c r="F14" i="25"/>
  <c r="Y14" i="25" s="1"/>
  <c r="F16" i="25"/>
  <c r="Y16" i="25" s="1"/>
  <c r="F18" i="25"/>
  <c r="Y18" i="25" s="1"/>
  <c r="F3" i="25"/>
  <c r="W3" i="25" s="1"/>
  <c r="E15" i="25"/>
  <c r="E17" i="25"/>
  <c r="F9" i="25"/>
  <c r="W9" i="25" s="1"/>
  <c r="F17" i="25"/>
  <c r="Y17" i="25" s="1"/>
  <c r="V5" i="25"/>
  <c r="V9" i="25"/>
  <c r="F5" i="25"/>
  <c r="W5" i="25" s="1"/>
  <c r="X11" i="25"/>
  <c r="X13" i="25"/>
  <c r="E4" i="25"/>
  <c r="E6" i="25"/>
  <c r="E8" i="25"/>
  <c r="E10" i="25"/>
  <c r="E12" i="25"/>
  <c r="E14" i="25"/>
  <c r="E16" i="25"/>
  <c r="P25" i="23"/>
  <c r="F4" i="23"/>
  <c r="W4" i="23" s="1"/>
  <c r="B20" i="23"/>
  <c r="C19" i="23"/>
  <c r="B19" i="23"/>
  <c r="E3" i="23" s="1"/>
  <c r="W18" i="23"/>
  <c r="V18" i="23"/>
  <c r="W17" i="23"/>
  <c r="V17" i="23"/>
  <c r="W16" i="23"/>
  <c r="V16" i="23"/>
  <c r="W15" i="23"/>
  <c r="V15" i="23"/>
  <c r="W14" i="23"/>
  <c r="V14" i="23"/>
  <c r="W13" i="23"/>
  <c r="V13" i="23"/>
  <c r="W12" i="23"/>
  <c r="V12" i="23"/>
  <c r="W11" i="23"/>
  <c r="V11" i="23"/>
  <c r="Y10" i="23"/>
  <c r="X10" i="23"/>
  <c r="Y9" i="23"/>
  <c r="X9" i="23"/>
  <c r="Y8" i="23"/>
  <c r="X8" i="23"/>
  <c r="Y7" i="23"/>
  <c r="X7" i="23"/>
  <c r="Y6" i="23"/>
  <c r="X6" i="23"/>
  <c r="Y5" i="23"/>
  <c r="X5" i="23"/>
  <c r="AA4" i="23"/>
  <c r="Y4" i="23"/>
  <c r="X4" i="23"/>
  <c r="E4" i="23"/>
  <c r="V4" i="23" s="1"/>
  <c r="AA3" i="23"/>
  <c r="Y3" i="23"/>
  <c r="X3" i="23"/>
  <c r="M7" i="25" l="1"/>
  <c r="R7" i="25" s="1"/>
  <c r="M18" i="25"/>
  <c r="L18" i="25" s="1"/>
  <c r="M17" i="25"/>
  <c r="X17" i="25"/>
  <c r="V4" i="25"/>
  <c r="M4" i="25"/>
  <c r="M13" i="25"/>
  <c r="M9" i="25"/>
  <c r="M16" i="25"/>
  <c r="X16" i="25"/>
  <c r="M14" i="25"/>
  <c r="X14" i="25"/>
  <c r="M12" i="25"/>
  <c r="X12" i="25"/>
  <c r="M11" i="25"/>
  <c r="V8" i="25"/>
  <c r="M8" i="25"/>
  <c r="V6" i="25"/>
  <c r="M6" i="25"/>
  <c r="M15" i="25"/>
  <c r="X15" i="25"/>
  <c r="M3" i="25"/>
  <c r="V3" i="25"/>
  <c r="V10" i="25"/>
  <c r="M10" i="25"/>
  <c r="M5" i="25"/>
  <c r="E18" i="23"/>
  <c r="M4" i="23"/>
  <c r="X18" i="23"/>
  <c r="F6" i="23"/>
  <c r="W6" i="23" s="1"/>
  <c r="F8" i="23"/>
  <c r="W8" i="23" s="1"/>
  <c r="F10" i="23"/>
  <c r="W10" i="23" s="1"/>
  <c r="F12" i="23"/>
  <c r="Y12" i="23" s="1"/>
  <c r="F14" i="23"/>
  <c r="Y14" i="23" s="1"/>
  <c r="F16" i="23"/>
  <c r="Y16" i="23" s="1"/>
  <c r="F18" i="23"/>
  <c r="Y18" i="23" s="1"/>
  <c r="F3" i="23"/>
  <c r="W3" i="23" s="1"/>
  <c r="V3" i="23"/>
  <c r="E5" i="23"/>
  <c r="E7" i="23"/>
  <c r="E9" i="23"/>
  <c r="E11" i="23"/>
  <c r="E13" i="23"/>
  <c r="E15" i="23"/>
  <c r="E17" i="23"/>
  <c r="F5" i="23"/>
  <c r="W5" i="23" s="1"/>
  <c r="F7" i="23"/>
  <c r="W7" i="23" s="1"/>
  <c r="F9" i="23"/>
  <c r="W9" i="23" s="1"/>
  <c r="F11" i="23"/>
  <c r="Y11" i="23" s="1"/>
  <c r="F13" i="23"/>
  <c r="Y13" i="23" s="1"/>
  <c r="F15" i="23"/>
  <c r="Y15" i="23" s="1"/>
  <c r="F17" i="23"/>
  <c r="Y17" i="23" s="1"/>
  <c r="E6" i="23"/>
  <c r="E8" i="23"/>
  <c r="E10" i="23"/>
  <c r="E12" i="23"/>
  <c r="E14" i="23"/>
  <c r="E16" i="23"/>
  <c r="R18" i="25" l="1"/>
  <c r="L7" i="25"/>
  <c r="N7" i="25"/>
  <c r="P7" i="25" s="1"/>
  <c r="N18" i="25"/>
  <c r="P18" i="25" s="1"/>
  <c r="R6" i="25"/>
  <c r="N6" i="25"/>
  <c r="L6" i="25"/>
  <c r="N5" i="25"/>
  <c r="R5" i="25"/>
  <c r="L5" i="25"/>
  <c r="N15" i="25"/>
  <c r="L15" i="25"/>
  <c r="R15" i="25"/>
  <c r="R10" i="25"/>
  <c r="L10" i="25"/>
  <c r="N10" i="25"/>
  <c r="R16" i="25"/>
  <c r="N16" i="25"/>
  <c r="L16" i="25"/>
  <c r="N11" i="25"/>
  <c r="L11" i="25"/>
  <c r="R11" i="25"/>
  <c r="N13" i="25"/>
  <c r="L13" i="25"/>
  <c r="R13" i="25"/>
  <c r="R3" i="25"/>
  <c r="L3" i="25"/>
  <c r="N3" i="25"/>
  <c r="R4" i="25"/>
  <c r="N4" i="25"/>
  <c r="L4" i="25"/>
  <c r="R14" i="25"/>
  <c r="N14" i="25"/>
  <c r="L14" i="25"/>
  <c r="R8" i="25"/>
  <c r="N8" i="25"/>
  <c r="L8" i="25"/>
  <c r="N9" i="25"/>
  <c r="L9" i="25"/>
  <c r="R9" i="25"/>
  <c r="R12" i="25"/>
  <c r="N12" i="25"/>
  <c r="L12" i="25"/>
  <c r="N17" i="25"/>
  <c r="L17" i="25"/>
  <c r="R17" i="25"/>
  <c r="L3" i="23"/>
  <c r="M14" i="23"/>
  <c r="X14" i="23"/>
  <c r="M9" i="23"/>
  <c r="V9" i="23"/>
  <c r="M12" i="23"/>
  <c r="X12" i="23"/>
  <c r="M7" i="23"/>
  <c r="V7" i="23"/>
  <c r="V10" i="23"/>
  <c r="M10" i="23"/>
  <c r="M5" i="23"/>
  <c r="V5" i="23"/>
  <c r="V8" i="23"/>
  <c r="M8" i="23"/>
  <c r="M17" i="23"/>
  <c r="X17" i="23"/>
  <c r="M15" i="23"/>
  <c r="X15" i="23"/>
  <c r="M13" i="23"/>
  <c r="X13" i="23"/>
  <c r="R4" i="23"/>
  <c r="N4" i="23"/>
  <c r="L4" i="23"/>
  <c r="V6" i="23"/>
  <c r="M6" i="23"/>
  <c r="M16" i="23"/>
  <c r="X16" i="23"/>
  <c r="M11" i="23"/>
  <c r="X11" i="23"/>
  <c r="M18" i="23"/>
  <c r="O7" i="25" l="1"/>
  <c r="O18" i="25"/>
  <c r="R20" i="25"/>
  <c r="P14" i="25"/>
  <c r="O14" i="25"/>
  <c r="P15" i="25"/>
  <c r="O15" i="25"/>
  <c r="P16" i="25"/>
  <c r="O16" i="25"/>
  <c r="P9" i="25"/>
  <c r="O9" i="25"/>
  <c r="P13" i="25"/>
  <c r="O13" i="25"/>
  <c r="P17" i="25"/>
  <c r="O17" i="25"/>
  <c r="P8" i="25"/>
  <c r="O8" i="25"/>
  <c r="P4" i="25"/>
  <c r="O4" i="25"/>
  <c r="P10" i="25"/>
  <c r="O10" i="25"/>
  <c r="P5" i="25"/>
  <c r="O5" i="25"/>
  <c r="O12" i="25"/>
  <c r="P12" i="25"/>
  <c r="N20" i="25"/>
  <c r="P26" i="25" s="1"/>
  <c r="P3" i="25"/>
  <c r="O3" i="25"/>
  <c r="P11" i="25"/>
  <c r="O11" i="25"/>
  <c r="P6" i="25"/>
  <c r="O6" i="25"/>
  <c r="T3" i="25" a="1"/>
  <c r="N3" i="23"/>
  <c r="P3" i="23" s="1"/>
  <c r="R3" i="23"/>
  <c r="N11" i="23"/>
  <c r="L11" i="23"/>
  <c r="R11" i="23"/>
  <c r="N5" i="23"/>
  <c r="L5" i="23"/>
  <c r="R5" i="23"/>
  <c r="R10" i="23"/>
  <c r="N10" i="23"/>
  <c r="L10" i="23"/>
  <c r="R6" i="23"/>
  <c r="N6" i="23"/>
  <c r="L6" i="23"/>
  <c r="R14" i="23"/>
  <c r="N14" i="23"/>
  <c r="L14" i="23"/>
  <c r="N17" i="23"/>
  <c r="L17" i="23"/>
  <c r="R17" i="23"/>
  <c r="N7" i="23"/>
  <c r="L7" i="23"/>
  <c r="R7" i="23"/>
  <c r="R12" i="23"/>
  <c r="N12" i="23"/>
  <c r="L12" i="23"/>
  <c r="N13" i="23"/>
  <c r="L13" i="23"/>
  <c r="R13" i="23"/>
  <c r="N9" i="23"/>
  <c r="L9" i="23"/>
  <c r="R9" i="23"/>
  <c r="R16" i="23"/>
  <c r="N16" i="23"/>
  <c r="L16" i="23"/>
  <c r="N15" i="23"/>
  <c r="L15" i="23"/>
  <c r="R15" i="23"/>
  <c r="R18" i="23"/>
  <c r="N18" i="23"/>
  <c r="L18" i="23"/>
  <c r="P4" i="23"/>
  <c r="O4" i="23"/>
  <c r="R8" i="23"/>
  <c r="N8" i="23"/>
  <c r="L8" i="23"/>
  <c r="O20" i="25" l="1"/>
  <c r="P27" i="25" s="1"/>
  <c r="T17" i="25"/>
  <c r="T9" i="25"/>
  <c r="T16" i="25"/>
  <c r="T8" i="25"/>
  <c r="T15" i="25"/>
  <c r="T7" i="25"/>
  <c r="T6" i="25"/>
  <c r="T13" i="25"/>
  <c r="T5" i="25"/>
  <c r="T4" i="25"/>
  <c r="T12" i="25"/>
  <c r="T11" i="25"/>
  <c r="T3" i="25"/>
  <c r="T18" i="25"/>
  <c r="T10" i="25"/>
  <c r="T14" i="25"/>
  <c r="P20" i="25"/>
  <c r="P28" i="25" s="1"/>
  <c r="O3" i="23"/>
  <c r="T3" i="23" a="1"/>
  <c r="T6" i="23" s="1"/>
  <c r="R20" i="23"/>
  <c r="P14" i="23"/>
  <c r="O14" i="23"/>
  <c r="P5" i="23"/>
  <c r="O5" i="23"/>
  <c r="P16" i="23"/>
  <c r="O16" i="23"/>
  <c r="P7" i="23"/>
  <c r="O7" i="23"/>
  <c r="P6" i="23"/>
  <c r="O6" i="23"/>
  <c r="P12" i="23"/>
  <c r="O12" i="23"/>
  <c r="P9" i="23"/>
  <c r="O9" i="23"/>
  <c r="P8" i="23"/>
  <c r="O8" i="23"/>
  <c r="N20" i="23"/>
  <c r="P26" i="23" s="1"/>
  <c r="P15" i="23"/>
  <c r="O15" i="23"/>
  <c r="P13" i="23"/>
  <c r="O13" i="23"/>
  <c r="P18" i="23"/>
  <c r="O18" i="23"/>
  <c r="P11" i="23"/>
  <c r="O11" i="23"/>
  <c r="P17" i="23"/>
  <c r="O17" i="23"/>
  <c r="P10" i="23"/>
  <c r="O10" i="23"/>
  <c r="T20" i="25" l="1"/>
  <c r="T18" i="23"/>
  <c r="T14" i="23"/>
  <c r="T8" i="23"/>
  <c r="T16" i="23"/>
  <c r="T7" i="23"/>
  <c r="T12" i="23"/>
  <c r="T5" i="23"/>
  <c r="T17" i="23"/>
  <c r="T3" i="23"/>
  <c r="T11" i="23"/>
  <c r="T4" i="23"/>
  <c r="T15" i="23"/>
  <c r="T9" i="23"/>
  <c r="T13" i="23"/>
  <c r="T10" i="23"/>
  <c r="O20" i="23"/>
  <c r="P27" i="23" s="1"/>
  <c r="P20" i="23"/>
  <c r="P28" i="23" s="1"/>
  <c r="T20" i="23" l="1"/>
</calcChain>
</file>

<file path=xl/sharedStrings.xml><?xml version="1.0" encoding="utf-8"?>
<sst xmlns="http://schemas.openxmlformats.org/spreadsheetml/2006/main" count="72" uniqueCount="38">
  <si>
    <t>x1</t>
  </si>
  <si>
    <t>x2</t>
  </si>
  <si>
    <t>E</t>
  </si>
  <si>
    <t>x1</t>
    <phoneticPr fontId="2"/>
  </si>
  <si>
    <t>x2</t>
    <phoneticPr fontId="2"/>
  </si>
  <si>
    <t>Mean</t>
    <phoneticPr fontId="2"/>
  </si>
  <si>
    <t>S.D.</t>
    <phoneticPr fontId="2"/>
  </si>
  <si>
    <t>Iteration</t>
    <phoneticPr fontId="2"/>
  </si>
  <si>
    <t>Football</t>
    <phoneticPr fontId="2"/>
  </si>
  <si>
    <t>Rugby Sevens</t>
    <phoneticPr fontId="2"/>
  </si>
  <si>
    <t>Decision Boundary</t>
    <phoneticPr fontId="2"/>
  </si>
  <si>
    <t>Learning Rate(η)</t>
    <phoneticPr fontId="2"/>
  </si>
  <si>
    <t>Accuracy</t>
    <phoneticPr fontId="2"/>
  </si>
  <si>
    <t>Correct</t>
    <phoneticPr fontId="2"/>
  </si>
  <si>
    <r>
      <t>x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(Weight)</t>
    </r>
    <phoneticPr fontId="2"/>
  </si>
  <si>
    <r>
      <t>x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(Height)</t>
    </r>
    <phoneticPr fontId="2"/>
  </si>
  <si>
    <r>
      <t>x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_std</t>
    </r>
    <phoneticPr fontId="2"/>
  </si>
  <si>
    <r>
      <t>x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_std</t>
    </r>
    <phoneticPr fontId="2"/>
  </si>
  <si>
    <r>
      <t>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_binary</t>
    </r>
    <rPh sb="0" eb="2">
      <t xml:space="preserve">ヘンカンゴ </t>
    </rPh>
    <phoneticPr fontId="2"/>
  </si>
  <si>
    <r>
      <t>y</t>
    </r>
    <r>
      <rPr>
        <sz val="12"/>
        <color theme="1"/>
        <rFont val="Arial Unicode MS"/>
        <family val="2"/>
      </rPr>
      <t>̂</t>
    </r>
    <phoneticPr fontId="2"/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</si>
  <si>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</t>
    </r>
    <phoneticPr fontId="2"/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</si>
  <si>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-y)x</t>
    </r>
    <r>
      <rPr>
        <vertAlign val="subscript"/>
        <sz val="12"/>
        <color theme="1"/>
        <rFont val="Aptos"/>
      </rPr>
      <t>1</t>
    </r>
    <phoneticPr fontId="2"/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</si>
  <si>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-y)x</t>
    </r>
    <r>
      <rPr>
        <vertAlign val="subscript"/>
        <sz val="12"/>
        <color theme="1"/>
        <rFont val="Aptos"/>
      </rPr>
      <t>2</t>
    </r>
    <phoneticPr fontId="2"/>
  </si>
  <si>
    <r>
      <t>-y*log(y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)-
(1-y)*log(1-y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)</t>
    </r>
    <phoneticPr fontId="2"/>
  </si>
  <si>
    <r>
      <t>β</t>
    </r>
    <r>
      <rPr>
        <vertAlign val="subscript"/>
        <sz val="12"/>
        <color theme="1"/>
        <rFont val="Aptos"/>
      </rPr>
      <t>0</t>
    </r>
    <phoneticPr fontId="2"/>
  </si>
  <si>
    <r>
      <t>β</t>
    </r>
    <r>
      <rPr>
        <vertAlign val="subscript"/>
        <sz val="12"/>
        <color theme="1"/>
        <rFont val="Aptos"/>
      </rPr>
      <t>1</t>
    </r>
    <phoneticPr fontId="2"/>
  </si>
  <si>
    <r>
      <t>β</t>
    </r>
    <r>
      <rPr>
        <vertAlign val="subscript"/>
        <sz val="12"/>
        <color theme="1"/>
        <rFont val="Aptos"/>
      </rPr>
      <t>2</t>
    </r>
    <phoneticPr fontId="2"/>
  </si>
  <si>
    <r>
      <rPr>
        <sz val="12"/>
        <color theme="1"/>
        <rFont val="メイリオ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メイリオ"/>
        <family val="2"/>
        <charset val="128"/>
      </rPr>
      <t>∂</t>
    </r>
    <r>
      <rPr>
        <sz val="12"/>
        <color theme="1"/>
        <rFont val="Aptos"/>
      </rPr>
      <t>β</t>
    </r>
    <r>
      <rPr>
        <vertAlign val="subscript"/>
        <sz val="12"/>
        <color theme="1"/>
        <rFont val="Aptos"/>
      </rPr>
      <t>0</t>
    </r>
    <phoneticPr fontId="2"/>
  </si>
  <si>
    <r>
      <rPr>
        <sz val="12"/>
        <color theme="1"/>
        <rFont val="メイリオ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メイリオ"/>
        <family val="2"/>
        <charset val="128"/>
      </rPr>
      <t>∂</t>
    </r>
    <r>
      <rPr>
        <sz val="12"/>
        <color theme="1"/>
        <rFont val="Aptos"/>
      </rPr>
      <t>β</t>
    </r>
    <r>
      <rPr>
        <vertAlign val="subscript"/>
        <sz val="12"/>
        <color theme="1"/>
        <rFont val="Aptos"/>
      </rPr>
      <t>1</t>
    </r>
    <phoneticPr fontId="2"/>
  </si>
  <si>
    <r>
      <rPr>
        <sz val="12"/>
        <color theme="1"/>
        <rFont val="メイリオ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メイリオ"/>
        <family val="2"/>
        <charset val="128"/>
      </rPr>
      <t>∂</t>
    </r>
    <r>
      <rPr>
        <sz val="12"/>
        <color theme="1"/>
        <rFont val="Aptos"/>
      </rPr>
      <t>β</t>
    </r>
    <r>
      <rPr>
        <vertAlign val="subscript"/>
        <sz val="12"/>
        <color theme="1"/>
        <rFont val="Aptos"/>
      </rPr>
      <t>2</t>
    </r>
    <phoneticPr fontId="2"/>
  </si>
  <si>
    <r>
      <t>New β</t>
    </r>
    <r>
      <rPr>
        <vertAlign val="subscript"/>
        <sz val="12"/>
        <color theme="1"/>
        <rFont val="Aptos"/>
      </rPr>
      <t>0</t>
    </r>
    <phoneticPr fontId="2"/>
  </si>
  <si>
    <r>
      <t>New β</t>
    </r>
    <r>
      <rPr>
        <vertAlign val="subscript"/>
        <sz val="12"/>
        <color theme="1"/>
        <rFont val="Aptos"/>
      </rPr>
      <t>1</t>
    </r>
    <phoneticPr fontId="2"/>
  </si>
  <si>
    <r>
      <t>New β</t>
    </r>
    <r>
      <rPr>
        <vertAlign val="subscript"/>
        <sz val="12"/>
        <color theme="1"/>
        <rFont val="Aptos"/>
      </rPr>
      <t>2</t>
    </r>
    <phoneticPr fontId="2"/>
  </si>
  <si>
    <t xml:space="preserve">y(Football:1,
Rugby:0) </t>
    <phoneticPr fontId="2"/>
  </si>
  <si>
    <t>Next Iteration</t>
    <phoneticPr fontId="2"/>
  </si>
  <si>
    <r>
      <t>x</t>
    </r>
    <r>
      <rPr>
        <vertAlign val="subscript"/>
        <sz val="12"/>
        <color theme="1"/>
        <rFont val="Aptos"/>
      </rPr>
      <t>1</t>
    </r>
    <phoneticPr fontId="2"/>
  </si>
  <si>
    <r>
      <t>x</t>
    </r>
    <r>
      <rPr>
        <vertAlign val="subscript"/>
        <sz val="12"/>
        <color theme="1"/>
        <rFont val="Aptos"/>
      </rPr>
      <t>2</t>
    </r>
    <phoneticPr fontId="2"/>
  </si>
  <si>
    <t xml:space="preserve">y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</si>
</sst>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Arial Unicode MS"/>
      <family val="2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2"/>
      <charset val="128"/>
    </font>
    <font>
      <sz val="12"/>
      <color theme="1"/>
      <name val="Aptos"/>
    </font>
    <font>
      <vertAlign val="subscript"/>
      <sz val="12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11" xfId="0" applyFont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2" xfId="0" applyFon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3" borderId="3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2" xfId="0" applyFont="1" applyFill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7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" xfId="0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3" borderId="1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Sheet1!$V$1</c:f>
              <c:strCache>
                <c:ptCount val="1"/>
                <c:pt idx="0">
                  <c:v>Football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Sheet1!$V$3:$V$18</c:f>
              <c:numCache>
                <c:formatCode>General</c:formatCode>
                <c:ptCount val="16"/>
                <c:pt idx="0">
                  <c:v>-1.5334567082776276</c:v>
                </c:pt>
                <c:pt idx="1">
                  <c:v>-9.0203335781036911E-2</c:v>
                </c:pt>
                <c:pt idx="2">
                  <c:v>-0.74622759600675992</c:v>
                </c:pt>
                <c:pt idx="3">
                  <c:v>0.43461607239954148</c:v>
                </c:pt>
                <c:pt idx="4">
                  <c:v>-1.4022518562324828</c:v>
                </c:pt>
                <c:pt idx="5">
                  <c:v>-1.7958664123679167</c:v>
                </c:pt>
                <c:pt idx="6">
                  <c:v>-0.61502274396161527</c:v>
                </c:pt>
                <c:pt idx="7">
                  <c:v>-0.74622759600675992</c:v>
                </c:pt>
                <c:pt idx="8">
                  <c:v>-10</c:v>
                </c:pt>
                <c:pt idx="9">
                  <c:v>-10</c:v>
                </c:pt>
                <c:pt idx="10">
                  <c:v>-10</c:v>
                </c:pt>
                <c:pt idx="11">
                  <c:v>-10</c:v>
                </c:pt>
                <c:pt idx="12">
                  <c:v>-10</c:v>
                </c:pt>
                <c:pt idx="13">
                  <c:v>-10</c:v>
                </c:pt>
                <c:pt idx="14">
                  <c:v>-10</c:v>
                </c:pt>
                <c:pt idx="15">
                  <c:v>-10</c:v>
                </c:pt>
              </c:numCache>
            </c:numRef>
          </c:xVal>
          <c:yVal>
            <c:numRef>
              <c:f>Sheet1!$W$3:$W$18</c:f>
              <c:numCache>
                <c:formatCode>General</c:formatCode>
                <c:ptCount val="16"/>
                <c:pt idx="0">
                  <c:v>-0.48417600465207561</c:v>
                </c:pt>
                <c:pt idx="1">
                  <c:v>1.1640827345890257</c:v>
                </c:pt>
                <c:pt idx="2">
                  <c:v>1.3289086085131359</c:v>
                </c:pt>
                <c:pt idx="3">
                  <c:v>1.1640827345890257</c:v>
                </c:pt>
                <c:pt idx="4">
                  <c:v>-1.3083053742726263</c:v>
                </c:pt>
                <c:pt idx="5">
                  <c:v>-1.6379571221208464</c:v>
                </c:pt>
                <c:pt idx="6">
                  <c:v>0.50477923889258525</c:v>
                </c:pt>
                <c:pt idx="7">
                  <c:v>-0.64900187857618574</c:v>
                </c:pt>
                <c:pt idx="8">
                  <c:v>-10</c:v>
                </c:pt>
                <c:pt idx="9">
                  <c:v>-10</c:v>
                </c:pt>
                <c:pt idx="10">
                  <c:v>-10</c:v>
                </c:pt>
                <c:pt idx="11">
                  <c:v>-10</c:v>
                </c:pt>
                <c:pt idx="12">
                  <c:v>-10</c:v>
                </c:pt>
                <c:pt idx="13">
                  <c:v>-10</c:v>
                </c:pt>
                <c:pt idx="14">
                  <c:v>-10</c:v>
                </c:pt>
                <c:pt idx="15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37-5B46-83BF-FCD68FD9CA61}"/>
            </c:ext>
          </c:extLst>
        </c:ser>
        <c:ser>
          <c:idx val="2"/>
          <c:order val="1"/>
          <c:tx>
            <c:strRef>
              <c:f>Sheet1!$X$1</c:f>
              <c:strCache>
                <c:ptCount val="1"/>
                <c:pt idx="0">
                  <c:v>Rugby Sevens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Sheet1!$X$3:$X$18</c:f>
              <c:numCache>
                <c:formatCode>General</c:formatCode>
                <c:ptCount val="16"/>
                <c:pt idx="0">
                  <c:v>-10</c:v>
                </c:pt>
                <c:pt idx="1">
                  <c:v>-10</c:v>
                </c:pt>
                <c:pt idx="2">
                  <c:v>-10</c:v>
                </c:pt>
                <c:pt idx="3">
                  <c:v>-10</c:v>
                </c:pt>
                <c:pt idx="4">
                  <c:v>-10</c:v>
                </c:pt>
                <c:pt idx="5">
                  <c:v>-10</c:v>
                </c:pt>
                <c:pt idx="6">
                  <c:v>-10</c:v>
                </c:pt>
                <c:pt idx="7">
                  <c:v>-10</c:v>
                </c:pt>
                <c:pt idx="8">
                  <c:v>0.56582092444468612</c:v>
                </c:pt>
                <c:pt idx="9">
                  <c:v>0.95943548058011985</c:v>
                </c:pt>
                <c:pt idx="10">
                  <c:v>0.95943548058011985</c:v>
                </c:pt>
                <c:pt idx="11">
                  <c:v>1.0906403326252645</c:v>
                </c:pt>
                <c:pt idx="12">
                  <c:v>0.82823062853497531</c:v>
                </c:pt>
                <c:pt idx="13">
                  <c:v>1.221845184670409</c:v>
                </c:pt>
                <c:pt idx="14">
                  <c:v>1.0906403326252645</c:v>
                </c:pt>
                <c:pt idx="15">
                  <c:v>-0.22140818782618152</c:v>
                </c:pt>
              </c:numCache>
            </c:numRef>
          </c:xVal>
          <c:yVal>
            <c:numRef>
              <c:f>Sheet1!$Y$3:$Y$18</c:f>
              <c:numCache>
                <c:formatCode>General</c:formatCode>
                <c:ptCount val="16"/>
                <c:pt idx="0">
                  <c:v>-10</c:v>
                </c:pt>
                <c:pt idx="1">
                  <c:v>-10</c:v>
                </c:pt>
                <c:pt idx="2">
                  <c:v>-10</c:v>
                </c:pt>
                <c:pt idx="3">
                  <c:v>-10</c:v>
                </c:pt>
                <c:pt idx="4">
                  <c:v>-10</c:v>
                </c:pt>
                <c:pt idx="5">
                  <c:v>-10</c:v>
                </c:pt>
                <c:pt idx="6">
                  <c:v>-10</c:v>
                </c:pt>
                <c:pt idx="7">
                  <c:v>-10</c:v>
                </c:pt>
                <c:pt idx="8">
                  <c:v>-1.3083053742726263</c:v>
                </c:pt>
                <c:pt idx="9">
                  <c:v>-0.97865362642440601</c:v>
                </c:pt>
                <c:pt idx="10">
                  <c:v>0.83443098674080551</c:v>
                </c:pt>
                <c:pt idx="11">
                  <c:v>0.83443098674080551</c:v>
                </c:pt>
                <c:pt idx="12">
                  <c:v>0.33995336496847511</c:v>
                </c:pt>
                <c:pt idx="13">
                  <c:v>-0.15452425680385531</c:v>
                </c:pt>
                <c:pt idx="14">
                  <c:v>1.1640827345890257</c:v>
                </c:pt>
                <c:pt idx="15">
                  <c:v>-0.81382775250029582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37-5B46-83BF-FCD68FD9CA61}"/>
            </c:ext>
          </c:extLst>
        </c:ser>
        <c:ser>
          <c:idx val="0"/>
          <c:order val="2"/>
          <c:tx>
            <c:strRef>
              <c:f>Sheet1!$Z$1</c:f>
              <c:strCache>
                <c:ptCount val="1"/>
                <c:pt idx="0">
                  <c:v>Decision Boundary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5B46-83BF-FCD68FD9CA61}"/>
              </c:ext>
            </c:extLst>
          </c:dPt>
          <c:xVal>
            <c:numRef>
              <c:f>Sheet1!$Z$3:$Z$4</c:f>
              <c:numCache>
                <c:formatCode>General</c:formatCode>
                <c:ptCount val="2"/>
                <c:pt idx="0">
                  <c:v>-2</c:v>
                </c:pt>
                <c:pt idx="1">
                  <c:v>2</c:v>
                </c:pt>
              </c:numCache>
            </c:numRef>
          </c:xVal>
          <c:yVal>
            <c:numRef>
              <c:f>Sheet1!$AA$3:$AA$4</c:f>
              <c:numCache>
                <c:formatCode>General</c:formatCode>
                <c:ptCount val="2"/>
                <c:pt idx="0">
                  <c:v>1</c:v>
                </c:pt>
                <c:pt idx="1">
                  <c:v>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937-5B46-83BF-FCD68FD9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422912"/>
        <c:axId val="363954992"/>
      </c:scatterChart>
      <c:valAx>
        <c:axId val="364422912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600"/>
                  <a:t>x</a:t>
                </a:r>
                <a:r>
                  <a:rPr lang="en-US" altLang="ja-JP" sz="1600" baseline="-25000"/>
                  <a:t>1</a:t>
                </a:r>
                <a:endParaRPr lang="ja-JP" altLang="en-US" sz="1600" baseline="-25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954992"/>
        <c:crosses val="autoZero"/>
        <c:crossBetween val="midCat"/>
      </c:valAx>
      <c:valAx>
        <c:axId val="363954992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600"/>
                  <a:t>x</a:t>
                </a:r>
                <a:r>
                  <a:rPr lang="en-US" altLang="ja-JP" sz="1600" baseline="-25000"/>
                  <a:t>2</a:t>
                </a:r>
                <a:endParaRPr lang="ja-JP" altLang="en-US" sz="1600" baseline="-25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422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898329649837017"/>
          <c:y val="4.9861732722863011E-2"/>
          <c:w val="0.38094536786521727"/>
          <c:h val="0.1852417955569619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'XOR dataset'!$V$1</c:f>
              <c:strCache>
                <c:ptCount val="1"/>
                <c:pt idx="0">
                  <c:v>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'XOR dataset'!$V$3:$V$18</c:f>
              <c:numCache>
                <c:formatCode>General</c:formatCode>
                <c:ptCount val="16"/>
                <c:pt idx="0">
                  <c:v>0.91827250336675814</c:v>
                </c:pt>
                <c:pt idx="1">
                  <c:v>0.67438532355088121</c:v>
                </c:pt>
                <c:pt idx="2">
                  <c:v>1.1680313954774877</c:v>
                </c:pt>
                <c:pt idx="3">
                  <c:v>1.1141949783635878</c:v>
                </c:pt>
                <c:pt idx="4">
                  <c:v>-0.81875926089155848</c:v>
                </c:pt>
                <c:pt idx="5">
                  <c:v>-1.251653111306837</c:v>
                </c:pt>
                <c:pt idx="6">
                  <c:v>-0.93296389760128906</c:v>
                </c:pt>
                <c:pt idx="7">
                  <c:v>-1.1992514191365562</c:v>
                </c:pt>
                <c:pt idx="8">
                  <c:v>-10</c:v>
                </c:pt>
                <c:pt idx="9">
                  <c:v>-10</c:v>
                </c:pt>
                <c:pt idx="10">
                  <c:v>-10</c:v>
                </c:pt>
                <c:pt idx="11">
                  <c:v>-10</c:v>
                </c:pt>
                <c:pt idx="12">
                  <c:v>-10</c:v>
                </c:pt>
                <c:pt idx="13">
                  <c:v>-10</c:v>
                </c:pt>
                <c:pt idx="14">
                  <c:v>-10</c:v>
                </c:pt>
                <c:pt idx="15">
                  <c:v>-10</c:v>
                </c:pt>
              </c:numCache>
            </c:numRef>
          </c:xVal>
          <c:yVal>
            <c:numRef>
              <c:f>'XOR dataset'!$W$3:$W$18</c:f>
              <c:numCache>
                <c:formatCode>General</c:formatCode>
                <c:ptCount val="16"/>
                <c:pt idx="0">
                  <c:v>1.248335506175221</c:v>
                </c:pt>
                <c:pt idx="1">
                  <c:v>0.9347977317426025</c:v>
                </c:pt>
                <c:pt idx="2">
                  <c:v>1.2227918164042717</c:v>
                </c:pt>
                <c:pt idx="3">
                  <c:v>0.74780803724213385</c:v>
                </c:pt>
                <c:pt idx="4">
                  <c:v>-0.90418948774527241</c:v>
                </c:pt>
                <c:pt idx="5">
                  <c:v>-0.91040217095148768</c:v>
                </c:pt>
                <c:pt idx="6">
                  <c:v>-1.0004252097290589</c:v>
                </c:pt>
                <c:pt idx="7">
                  <c:v>-0.68805477216620436</c:v>
                </c:pt>
                <c:pt idx="8">
                  <c:v>-10</c:v>
                </c:pt>
                <c:pt idx="9">
                  <c:v>-10</c:v>
                </c:pt>
                <c:pt idx="10">
                  <c:v>-10</c:v>
                </c:pt>
                <c:pt idx="11">
                  <c:v>-10</c:v>
                </c:pt>
                <c:pt idx="12">
                  <c:v>-10</c:v>
                </c:pt>
                <c:pt idx="13">
                  <c:v>-10</c:v>
                </c:pt>
                <c:pt idx="14">
                  <c:v>-10</c:v>
                </c:pt>
                <c:pt idx="15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A0-8242-854B-9A2F8E2EE007}"/>
            </c:ext>
          </c:extLst>
        </c:ser>
        <c:ser>
          <c:idx val="2"/>
          <c:order val="1"/>
          <c:tx>
            <c:strRef>
              <c:f>'XOR dataset'!$X$1</c:f>
              <c:strCache>
                <c:ptCount val="1"/>
                <c:pt idx="0">
                  <c:v>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'XOR dataset'!$X$3:$X$18</c:f>
              <c:numCache>
                <c:formatCode>General</c:formatCode>
                <c:ptCount val="16"/>
                <c:pt idx="0">
                  <c:v>-10</c:v>
                </c:pt>
                <c:pt idx="1">
                  <c:v>-10</c:v>
                </c:pt>
                <c:pt idx="2">
                  <c:v>-10</c:v>
                </c:pt>
                <c:pt idx="3">
                  <c:v>-10</c:v>
                </c:pt>
                <c:pt idx="4">
                  <c:v>-10</c:v>
                </c:pt>
                <c:pt idx="5">
                  <c:v>-10</c:v>
                </c:pt>
                <c:pt idx="6">
                  <c:v>-10</c:v>
                </c:pt>
                <c:pt idx="7">
                  <c:v>-10</c:v>
                </c:pt>
                <c:pt idx="8">
                  <c:v>1.0316556673410804</c:v>
                </c:pt>
                <c:pt idx="9">
                  <c:v>1.1605804566877349</c:v>
                </c:pt>
                <c:pt idx="10">
                  <c:v>0.65441822321859799</c:v>
                </c:pt>
                <c:pt idx="11">
                  <c:v>1.1396937009909833</c:v>
                </c:pt>
                <c:pt idx="12">
                  <c:v>-1.0314328182881136</c:v>
                </c:pt>
                <c:pt idx="13">
                  <c:v>-0.75550716989564903</c:v>
                </c:pt>
                <c:pt idx="14">
                  <c:v>-0.82183627095834433</c:v>
                </c:pt>
                <c:pt idx="15">
                  <c:v>-1.0498283009187623</c:v>
                </c:pt>
              </c:numCache>
            </c:numRef>
          </c:xVal>
          <c:yVal>
            <c:numRef>
              <c:f>'XOR dataset'!$Y$3:$Y$18</c:f>
              <c:numCache>
                <c:formatCode>General</c:formatCode>
                <c:ptCount val="16"/>
                <c:pt idx="0">
                  <c:v>-10</c:v>
                </c:pt>
                <c:pt idx="1">
                  <c:v>-10</c:v>
                </c:pt>
                <c:pt idx="2">
                  <c:v>-10</c:v>
                </c:pt>
                <c:pt idx="3">
                  <c:v>-10</c:v>
                </c:pt>
                <c:pt idx="4">
                  <c:v>-10</c:v>
                </c:pt>
                <c:pt idx="5">
                  <c:v>-10</c:v>
                </c:pt>
                <c:pt idx="6">
                  <c:v>-10</c:v>
                </c:pt>
                <c:pt idx="7">
                  <c:v>-10</c:v>
                </c:pt>
                <c:pt idx="8">
                  <c:v>-0.97864720061437915</c:v>
                </c:pt>
                <c:pt idx="9">
                  <c:v>-1.2485351815672043</c:v>
                </c:pt>
                <c:pt idx="10">
                  <c:v>-1.2774176498819287</c:v>
                </c:pt>
                <c:pt idx="11">
                  <c:v>-0.85771428386881987</c:v>
                </c:pt>
                <c:pt idx="12">
                  <c:v>1.1126401563829273</c:v>
                </c:pt>
                <c:pt idx="13">
                  <c:v>0.75378028635682326</c:v>
                </c:pt>
                <c:pt idx="14">
                  <c:v>0.92809316149631294</c:v>
                </c:pt>
                <c:pt idx="15">
                  <c:v>0.91713926072406282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A0-8242-854B-9A2F8E2EE007}"/>
            </c:ext>
          </c:extLst>
        </c:ser>
        <c:ser>
          <c:idx val="0"/>
          <c:order val="2"/>
          <c:tx>
            <c:strRef>
              <c:f>'XOR dataset'!$Z$1</c:f>
              <c:strCache>
                <c:ptCount val="1"/>
                <c:pt idx="0">
                  <c:v>Decision Boundary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A0-8242-854B-9A2F8E2EE007}"/>
              </c:ext>
            </c:extLst>
          </c:dPt>
          <c:xVal>
            <c:numRef>
              <c:f>'XOR dataset'!$Z$3:$Z$4</c:f>
              <c:numCache>
                <c:formatCode>General</c:formatCode>
                <c:ptCount val="2"/>
                <c:pt idx="0">
                  <c:v>-2</c:v>
                </c:pt>
                <c:pt idx="1">
                  <c:v>2</c:v>
                </c:pt>
              </c:numCache>
            </c:numRef>
          </c:xVal>
          <c:yVal>
            <c:numRef>
              <c:f>'XOR dataset'!$AA$3:$AA$4</c:f>
              <c:numCache>
                <c:formatCode>General</c:formatCode>
                <c:ptCount val="2"/>
                <c:pt idx="0">
                  <c:v>1</c:v>
                </c:pt>
                <c:pt idx="1">
                  <c:v>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7A0-8242-854B-9A2F8E2EE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422912"/>
        <c:axId val="363954992"/>
      </c:scatterChart>
      <c:valAx>
        <c:axId val="364422912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600"/>
                  <a:t>x</a:t>
                </a:r>
                <a:r>
                  <a:rPr lang="en-US" altLang="ja-JP" sz="1600" baseline="-25000"/>
                  <a:t>1</a:t>
                </a:r>
                <a:endParaRPr lang="ja-JP" altLang="en-US" sz="1600" baseline="-25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954992"/>
        <c:crosses val="autoZero"/>
        <c:crossBetween val="midCat"/>
      </c:valAx>
      <c:valAx>
        <c:axId val="363954992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600"/>
                  <a:t>x</a:t>
                </a:r>
                <a:r>
                  <a:rPr lang="en-US" altLang="ja-JP" sz="1600" baseline="-25000"/>
                  <a:t>2</a:t>
                </a:r>
                <a:endParaRPr lang="ja-JP" altLang="en-US" sz="1600" baseline="-25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422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0313086421430353"/>
          <c:y val="5.2523825786738698E-2"/>
          <c:w val="0.44821269361990468"/>
          <c:h val="0.2282164073119255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2</xdr:row>
      <xdr:rowOff>24384</xdr:rowOff>
    </xdr:from>
    <xdr:to>
      <xdr:col>10</xdr:col>
      <xdr:colOff>393700</xdr:colOff>
      <xdr:row>6</xdr:row>
      <xdr:rowOff>50800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604E327D-48AB-0947-8C24-5703FF64CD15}"/>
            </a:ext>
          </a:extLst>
        </xdr:cNvPr>
        <xdr:cNvSpPr/>
      </xdr:nvSpPr>
      <xdr:spPr>
        <a:xfrm>
          <a:off x="6835422" y="772273"/>
          <a:ext cx="317500" cy="1056527"/>
        </a:xfrm>
        <a:prstGeom prst="rightArrow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355600</xdr:colOff>
      <xdr:row>20</xdr:row>
      <xdr:rowOff>101600</xdr:rowOff>
    </xdr:from>
    <xdr:to>
      <xdr:col>15</xdr:col>
      <xdr:colOff>556260</xdr:colOff>
      <xdr:row>21</xdr:row>
      <xdr:rowOff>190500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D4679C19-885A-D043-98F4-5890DAD36541}"/>
            </a:ext>
          </a:extLst>
        </xdr:cNvPr>
        <xdr:cNvSpPr/>
      </xdr:nvSpPr>
      <xdr:spPr>
        <a:xfrm rot="5400000">
          <a:off x="12285980" y="5062220"/>
          <a:ext cx="342900" cy="1089660"/>
        </a:xfrm>
        <a:prstGeom prst="rightArrow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393700</xdr:colOff>
      <xdr:row>7</xdr:row>
      <xdr:rowOff>50800</xdr:rowOff>
    </xdr:from>
    <xdr:to>
      <xdr:col>13</xdr:col>
      <xdr:colOff>685800</xdr:colOff>
      <xdr:row>26</xdr:row>
      <xdr:rowOff>38100</xdr:rowOff>
    </xdr:to>
    <xdr:sp macro="" textlink="">
      <xdr:nvSpPr>
        <xdr:cNvPr id="4" name="曲折矢印 3">
          <a:extLst>
            <a:ext uri="{FF2B5EF4-FFF2-40B4-BE49-F238E27FC236}">
              <a16:creationId xmlns:a16="http://schemas.microsoft.com/office/drawing/2014/main" id="{4DE20F28-6977-3648-BFA1-D8679DDB2982}"/>
            </a:ext>
          </a:extLst>
        </xdr:cNvPr>
        <xdr:cNvSpPr/>
      </xdr:nvSpPr>
      <xdr:spPr>
        <a:xfrm rot="16200000">
          <a:off x="6934200" y="2336800"/>
          <a:ext cx="4673600" cy="4165600"/>
        </a:xfrm>
        <a:prstGeom prst="bentArrow">
          <a:avLst>
            <a:gd name="adj1" fmla="val 9704"/>
            <a:gd name="adj2" fmla="val 11368"/>
            <a:gd name="adj3" fmla="val 13018"/>
            <a:gd name="adj4" fmla="val 30674"/>
          </a:avLst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146853</xdr:colOff>
      <xdr:row>1</xdr:row>
      <xdr:rowOff>276128</xdr:rowOff>
    </xdr:from>
    <xdr:to>
      <xdr:col>27</xdr:col>
      <xdr:colOff>320323</xdr:colOff>
      <xdr:row>18</xdr:row>
      <xdr:rowOff>102094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C8A2247-AAC0-A440-AF82-42D2F9925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2</xdr:row>
      <xdr:rowOff>24384</xdr:rowOff>
    </xdr:from>
    <xdr:to>
      <xdr:col>10</xdr:col>
      <xdr:colOff>393700</xdr:colOff>
      <xdr:row>6</xdr:row>
      <xdr:rowOff>50800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653A57EA-B1E0-0E4A-9058-4135BB39663B}"/>
            </a:ext>
          </a:extLst>
        </xdr:cNvPr>
        <xdr:cNvSpPr/>
      </xdr:nvSpPr>
      <xdr:spPr>
        <a:xfrm>
          <a:off x="7404100" y="773684"/>
          <a:ext cx="317500" cy="1055116"/>
        </a:xfrm>
        <a:prstGeom prst="rightArrow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355600</xdr:colOff>
      <xdr:row>20</xdr:row>
      <xdr:rowOff>101600</xdr:rowOff>
    </xdr:from>
    <xdr:to>
      <xdr:col>15</xdr:col>
      <xdr:colOff>556260</xdr:colOff>
      <xdr:row>21</xdr:row>
      <xdr:rowOff>190500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891D8EE4-A55A-DB43-AE5A-878A468553FA}"/>
            </a:ext>
          </a:extLst>
        </xdr:cNvPr>
        <xdr:cNvSpPr/>
      </xdr:nvSpPr>
      <xdr:spPr>
        <a:xfrm rot="5400000">
          <a:off x="10831830" y="4903470"/>
          <a:ext cx="342900" cy="1407160"/>
        </a:xfrm>
        <a:prstGeom prst="rightArrow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393700</xdr:colOff>
      <xdr:row>7</xdr:row>
      <xdr:rowOff>50800</xdr:rowOff>
    </xdr:from>
    <xdr:to>
      <xdr:col>13</xdr:col>
      <xdr:colOff>685800</xdr:colOff>
      <xdr:row>26</xdr:row>
      <xdr:rowOff>38100</xdr:rowOff>
    </xdr:to>
    <xdr:sp macro="" textlink="">
      <xdr:nvSpPr>
        <xdr:cNvPr id="4" name="曲折矢印 3">
          <a:extLst>
            <a:ext uri="{FF2B5EF4-FFF2-40B4-BE49-F238E27FC236}">
              <a16:creationId xmlns:a16="http://schemas.microsoft.com/office/drawing/2014/main" id="{B8A719C4-0B7E-054C-B8AF-E654581367E7}"/>
            </a:ext>
          </a:extLst>
        </xdr:cNvPr>
        <xdr:cNvSpPr/>
      </xdr:nvSpPr>
      <xdr:spPr>
        <a:xfrm rot="16200000">
          <a:off x="5695950" y="2546350"/>
          <a:ext cx="4673600" cy="3746500"/>
        </a:xfrm>
        <a:prstGeom prst="bentArrow">
          <a:avLst>
            <a:gd name="adj1" fmla="val 9704"/>
            <a:gd name="adj2" fmla="val 11368"/>
            <a:gd name="adj3" fmla="val 13018"/>
            <a:gd name="adj4" fmla="val 30674"/>
          </a:avLst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146853</xdr:colOff>
      <xdr:row>1</xdr:row>
      <xdr:rowOff>276128</xdr:rowOff>
    </xdr:from>
    <xdr:to>
      <xdr:col>27</xdr:col>
      <xdr:colOff>320323</xdr:colOff>
      <xdr:row>18</xdr:row>
      <xdr:rowOff>102094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6D8540D-2043-CA4D-8A33-81AE97487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177800</xdr:rowOff>
    </xdr:from>
    <xdr:to>
      <xdr:col>18</xdr:col>
      <xdr:colOff>449364</xdr:colOff>
      <xdr:row>29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7A9A79-C8CB-1368-2612-DB5A0C8E7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77800"/>
          <a:ext cx="15041664" cy="571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61BE-D149-9646-B54D-6613C3EB6D8F}">
  <dimension ref="A1:AB29"/>
  <sheetViews>
    <sheetView tabSelected="1" zoomScale="80" zoomScaleNormal="80" workbookViewId="0">
      <selection activeCell="B37" sqref="B37"/>
    </sheetView>
  </sheetViews>
  <sheetFormatPr baseColWidth="10" defaultRowHeight="20"/>
  <cols>
    <col min="1" max="1" width="7.85546875" customWidth="1"/>
    <col min="2" max="2" width="11.140625" bestFit="1" customWidth="1"/>
    <col min="3" max="3" width="11.42578125" bestFit="1" customWidth="1"/>
    <col min="4" max="4" width="1.42578125" customWidth="1"/>
    <col min="5" max="6" width="9.140625" customWidth="1"/>
    <col min="7" max="7" width="11.28515625" bestFit="1" customWidth="1"/>
    <col min="8" max="8" width="3.28515625" customWidth="1"/>
    <col min="9" max="9" width="9.42578125" customWidth="1"/>
    <col min="10" max="10" width="8.140625" customWidth="1"/>
    <col min="11" max="11" width="5" customWidth="1"/>
    <col min="12" max="14" width="8.140625" customWidth="1"/>
    <col min="15" max="15" width="13.42578125" bestFit="1" customWidth="1"/>
    <col min="16" max="16" width="8.140625" customWidth="1"/>
    <col min="17" max="17" width="1.28515625" customWidth="1"/>
    <col min="18" max="18" width="11.42578125" customWidth="1"/>
    <col min="19" max="19" width="1.28515625" customWidth="1"/>
    <col min="20" max="20" width="8.85546875" bestFit="1" customWidth="1"/>
    <col min="21" max="21" width="5.85546875" customWidth="1"/>
  </cols>
  <sheetData>
    <row r="1" spans="1:2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 t="s">
        <v>8</v>
      </c>
      <c r="W1" s="3"/>
      <c r="X1" s="2" t="s">
        <v>9</v>
      </c>
      <c r="Y1" s="3"/>
      <c r="Z1" s="2" t="s">
        <v>10</v>
      </c>
      <c r="AA1" s="3"/>
      <c r="AB1" s="1"/>
    </row>
    <row r="2" spans="1:28" ht="39" thickBot="1">
      <c r="A2" s="1"/>
      <c r="B2" s="4" t="s">
        <v>14</v>
      </c>
      <c r="C2" s="5" t="s">
        <v>15</v>
      </c>
      <c r="D2" s="6"/>
      <c r="E2" s="5" t="s">
        <v>16</v>
      </c>
      <c r="F2" s="5" t="s">
        <v>17</v>
      </c>
      <c r="G2" s="7" t="s">
        <v>33</v>
      </c>
      <c r="H2" s="8"/>
      <c r="I2" s="1"/>
      <c r="J2" s="1"/>
      <c r="K2" s="1"/>
      <c r="L2" s="5" t="s">
        <v>18</v>
      </c>
      <c r="M2" s="5" t="s">
        <v>19</v>
      </c>
      <c r="N2" s="5" t="s">
        <v>20</v>
      </c>
      <c r="O2" s="9" t="s">
        <v>21</v>
      </c>
      <c r="P2" s="9" t="s">
        <v>22</v>
      </c>
      <c r="Q2" s="1"/>
      <c r="R2" s="10" t="s">
        <v>23</v>
      </c>
      <c r="S2" s="1"/>
      <c r="T2" s="5" t="s">
        <v>13</v>
      </c>
      <c r="U2" s="1"/>
      <c r="V2" s="11" t="s">
        <v>0</v>
      </c>
      <c r="W2" s="11" t="s">
        <v>1</v>
      </c>
      <c r="X2" s="11" t="s">
        <v>0</v>
      </c>
      <c r="Y2" s="3" t="s">
        <v>1</v>
      </c>
      <c r="Z2" s="11" t="s">
        <v>3</v>
      </c>
      <c r="AA2" s="11" t="s">
        <v>4</v>
      </c>
      <c r="AB2" s="1"/>
    </row>
    <row r="3" spans="1:28">
      <c r="A3" s="1"/>
      <c r="B3" s="12">
        <v>64</v>
      </c>
      <c r="C3" s="13">
        <v>1.75</v>
      </c>
      <c r="D3" s="14"/>
      <c r="E3" s="13">
        <f>STANDARDIZE(B3,B19,B20)</f>
        <v>-1.5334567082776276</v>
      </c>
      <c r="F3" s="13">
        <f>STANDARDIZE(C3,C19,C20)</f>
        <v>-0.48417600465207561</v>
      </c>
      <c r="G3" s="15">
        <v>1</v>
      </c>
      <c r="H3" s="1"/>
      <c r="I3" s="4" t="s">
        <v>7</v>
      </c>
      <c r="J3" s="16">
        <v>1</v>
      </c>
      <c r="K3" s="1"/>
      <c r="L3" s="13">
        <f t="shared" ref="L3" si="0">IF(M3&gt;=0.5,1,0)</f>
        <v>0</v>
      </c>
      <c r="M3" s="13">
        <f>1/(1+EXP(-(J4+E3*J5+F3*J6)))</f>
        <v>0.2654887757807457</v>
      </c>
      <c r="N3" s="12">
        <f t="shared" ref="N3:N18" si="1">M3-G3</f>
        <v>-0.7345112242192543</v>
      </c>
      <c r="O3" s="17">
        <f>N3*E3</f>
        <v>1.1263411640842282</v>
      </c>
      <c r="P3" s="15">
        <f>N3*F3</f>
        <v>0.3556327099145834</v>
      </c>
      <c r="Q3" s="1"/>
      <c r="R3" s="13">
        <f t="shared" ref="R3:R18" si="2">-G3*LN(M3)-(1-G3)*LN(1-M3)</f>
        <v>1.3261827149725249</v>
      </c>
      <c r="S3" s="1"/>
      <c r="T3" s="13">
        <f t="array" ref="T3:T18">IF(G3:G18=L3:L18,1,0)</f>
        <v>0</v>
      </c>
      <c r="U3" s="1"/>
      <c r="V3" s="18">
        <f t="shared" ref="V3:V18" si="3">IF(G3=1,E3,-10)</f>
        <v>-1.5334567082776276</v>
      </c>
      <c r="W3" s="13">
        <f t="shared" ref="W3:W18" si="4">IF(G3=1,F3,-10)</f>
        <v>-0.48417600465207561</v>
      </c>
      <c r="X3" s="14">
        <f t="shared" ref="X3:X18" si="5">IF(G3=0,E3,-10)</f>
        <v>-10</v>
      </c>
      <c r="Y3" s="19">
        <f t="shared" ref="Y3:Y18" si="6">IF(G3=0,F3,-10)</f>
        <v>-10</v>
      </c>
      <c r="Z3" s="13">
        <v>-2</v>
      </c>
      <c r="AA3" s="15">
        <f>-(J4+J5*Z3)/J6</f>
        <v>1</v>
      </c>
      <c r="AB3" s="1"/>
    </row>
    <row r="4" spans="1:28">
      <c r="A4" s="1"/>
      <c r="B4" s="18">
        <v>75</v>
      </c>
      <c r="C4" s="14">
        <v>1.85</v>
      </c>
      <c r="D4" s="14"/>
      <c r="E4" s="14">
        <f>STANDARDIZE(B4,B19,B20)</f>
        <v>-9.0203335781036911E-2</v>
      </c>
      <c r="F4" s="14">
        <f>STANDARDIZE(C4,C19,C20)</f>
        <v>1.1640827345890257</v>
      </c>
      <c r="G4" s="19">
        <v>1</v>
      </c>
      <c r="H4" s="1"/>
      <c r="I4" s="20" t="s">
        <v>24</v>
      </c>
      <c r="J4" s="21">
        <v>1</v>
      </c>
      <c r="K4" s="1"/>
      <c r="L4" s="22">
        <f>IF(M4&gt;=0.5,1,0)</f>
        <v>1</v>
      </c>
      <c r="M4" s="22">
        <f>1/(1+EXP(-(J4+E4*J5+F4*J6)))</f>
        <v>0.88833835202227385</v>
      </c>
      <c r="N4" s="23">
        <f t="shared" si="1"/>
        <v>-0.11166164797772615</v>
      </c>
      <c r="O4" s="24">
        <f>N4*E4</f>
        <v>1.0072253126398773E-2</v>
      </c>
      <c r="P4" s="25">
        <f>N4*F4</f>
        <v>-0.1299833965266286</v>
      </c>
      <c r="Q4" s="1"/>
      <c r="R4" s="22">
        <f t="shared" si="2"/>
        <v>0.11840258151022991</v>
      </c>
      <c r="S4" s="1"/>
      <c r="T4" s="14">
        <v>1</v>
      </c>
      <c r="U4" s="1"/>
      <c r="V4" s="18">
        <f t="shared" si="3"/>
        <v>-9.0203335781036911E-2</v>
      </c>
      <c r="W4" s="14">
        <f t="shared" si="4"/>
        <v>1.1640827345890257</v>
      </c>
      <c r="X4" s="14">
        <f t="shared" si="5"/>
        <v>-10</v>
      </c>
      <c r="Y4" s="19">
        <f t="shared" si="6"/>
        <v>-10</v>
      </c>
      <c r="Z4" s="26">
        <v>2</v>
      </c>
      <c r="AA4" s="27">
        <f>-(J4+J5*Z4)/J6</f>
        <v>-3</v>
      </c>
      <c r="AB4" s="1"/>
    </row>
    <row r="5" spans="1:28">
      <c r="A5" s="1"/>
      <c r="B5" s="18">
        <v>70</v>
      </c>
      <c r="C5" s="14">
        <v>1.86</v>
      </c>
      <c r="D5" s="14"/>
      <c r="E5" s="14">
        <f>STANDARDIZE(B5,B19,B20)</f>
        <v>-0.74622759600675992</v>
      </c>
      <c r="F5" s="14">
        <f>STANDARDIZE(C5,C19,C20)</f>
        <v>1.3289086085131359</v>
      </c>
      <c r="G5" s="19">
        <v>1</v>
      </c>
      <c r="H5" s="1"/>
      <c r="I5" s="20" t="s">
        <v>25</v>
      </c>
      <c r="J5" s="21">
        <v>1</v>
      </c>
      <c r="K5" s="1"/>
      <c r="L5" s="14">
        <f t="shared" ref="L5:L18" si="7">IF(M5&gt;=0.5,1,0)</f>
        <v>1</v>
      </c>
      <c r="M5" s="14">
        <f>1/(1+EXP(-(J4+E5*J5+F5*J6)))</f>
        <v>0.82958387967353087</v>
      </c>
      <c r="N5" s="18">
        <f t="shared" si="1"/>
        <v>-0.17041612032646913</v>
      </c>
      <c r="O5" s="1">
        <f t="shared" ref="O5:O17" si="8">N5*E5</f>
        <v>0.12716921179201979</v>
      </c>
      <c r="P5" s="19">
        <f t="shared" ref="P5:P17" si="9">N5*F5</f>
        <v>-0.22646744933125523</v>
      </c>
      <c r="Q5" s="1"/>
      <c r="R5" s="14">
        <f t="shared" si="2"/>
        <v>0.18683105370024736</v>
      </c>
      <c r="S5" s="1"/>
      <c r="T5" s="14">
        <v>1</v>
      </c>
      <c r="U5" s="1"/>
      <c r="V5" s="18">
        <f t="shared" si="3"/>
        <v>-0.74622759600675992</v>
      </c>
      <c r="W5" s="14">
        <f t="shared" si="4"/>
        <v>1.3289086085131359</v>
      </c>
      <c r="X5" s="14">
        <f t="shared" si="5"/>
        <v>-10</v>
      </c>
      <c r="Y5" s="19">
        <f t="shared" si="6"/>
        <v>-10</v>
      </c>
      <c r="Z5" s="1"/>
      <c r="AA5" s="1"/>
      <c r="AB5" s="1"/>
    </row>
    <row r="6" spans="1:28" ht="21" thickBot="1">
      <c r="A6" s="1"/>
      <c r="B6" s="18">
        <v>79</v>
      </c>
      <c r="C6" s="14">
        <v>1.85</v>
      </c>
      <c r="D6" s="14"/>
      <c r="E6" s="14">
        <f>STANDARDIZE(B6,B19,B20)</f>
        <v>0.43461607239954148</v>
      </c>
      <c r="F6" s="14">
        <f>STANDARDIZE(C6,C19,C20)</f>
        <v>1.1640827345890257</v>
      </c>
      <c r="G6" s="19">
        <v>1</v>
      </c>
      <c r="H6" s="1"/>
      <c r="I6" s="28" t="s">
        <v>26</v>
      </c>
      <c r="J6" s="29">
        <v>1</v>
      </c>
      <c r="K6" s="1"/>
      <c r="L6" s="14">
        <f t="shared" si="7"/>
        <v>1</v>
      </c>
      <c r="M6" s="14">
        <f>1/(1+EXP(-(J4+E6*J5+F6*J6)))</f>
        <v>0.9307777901240929</v>
      </c>
      <c r="N6" s="18">
        <f t="shared" si="1"/>
        <v>-6.9222209875907104E-2</v>
      </c>
      <c r="O6" s="1">
        <f t="shared" si="8"/>
        <v>-3.0085084979083496E-2</v>
      </c>
      <c r="P6" s="19">
        <f t="shared" si="9"/>
        <v>-8.0580379366641405E-2</v>
      </c>
      <c r="Q6" s="1"/>
      <c r="R6" s="14">
        <f t="shared" si="2"/>
        <v>7.1734708900032751E-2</v>
      </c>
      <c r="S6" s="1"/>
      <c r="T6" s="14">
        <v>1</v>
      </c>
      <c r="U6" s="1"/>
      <c r="V6" s="18">
        <f t="shared" si="3"/>
        <v>0.43461607239954148</v>
      </c>
      <c r="W6" s="14">
        <f t="shared" si="4"/>
        <v>1.1640827345890257</v>
      </c>
      <c r="X6" s="14">
        <f t="shared" si="5"/>
        <v>-10</v>
      </c>
      <c r="Y6" s="19">
        <f t="shared" si="6"/>
        <v>-10</v>
      </c>
      <c r="Z6" s="1"/>
      <c r="AA6" s="1"/>
      <c r="AB6" s="1"/>
    </row>
    <row r="7" spans="1:28">
      <c r="A7" s="1"/>
      <c r="B7" s="18">
        <v>65</v>
      </c>
      <c r="C7" s="14">
        <v>1.7</v>
      </c>
      <c r="D7" s="14"/>
      <c r="E7" s="14">
        <f>STANDARDIZE(B7,B19,B20)</f>
        <v>-1.4022518562324828</v>
      </c>
      <c r="F7" s="14">
        <f>STANDARDIZE(C7,C19,C20)</f>
        <v>-1.3083053742726263</v>
      </c>
      <c r="G7" s="19">
        <v>1</v>
      </c>
      <c r="H7" s="1"/>
      <c r="I7" s="1"/>
      <c r="J7" s="1"/>
      <c r="K7" s="1"/>
      <c r="L7" s="14">
        <f t="shared" si="7"/>
        <v>0</v>
      </c>
      <c r="M7" s="14">
        <f>1/(1+EXP(-(J4+E7*J5+F7*J6)))</f>
        <v>0.15309145437747168</v>
      </c>
      <c r="N7" s="18">
        <f t="shared" si="1"/>
        <v>-0.84690854562252826</v>
      </c>
      <c r="O7" s="1">
        <f t="shared" si="8"/>
        <v>1.1875790801583426</v>
      </c>
      <c r="P7" s="19">
        <f t="shared" si="9"/>
        <v>1.1080150017553674</v>
      </c>
      <c r="Q7" s="1"/>
      <c r="R7" s="14">
        <f t="shared" si="2"/>
        <v>1.876719795136486</v>
      </c>
      <c r="S7" s="1"/>
      <c r="T7" s="14">
        <v>0</v>
      </c>
      <c r="U7" s="1"/>
      <c r="V7" s="18">
        <f t="shared" si="3"/>
        <v>-1.4022518562324828</v>
      </c>
      <c r="W7" s="14">
        <f t="shared" si="4"/>
        <v>-1.3083053742726263</v>
      </c>
      <c r="X7" s="14">
        <f t="shared" si="5"/>
        <v>-10</v>
      </c>
      <c r="Y7" s="19">
        <f t="shared" si="6"/>
        <v>-10</v>
      </c>
      <c r="Z7" s="1"/>
      <c r="AA7" s="1"/>
      <c r="AB7" s="1"/>
    </row>
    <row r="8" spans="1:28">
      <c r="A8" s="1"/>
      <c r="B8" s="18">
        <v>62</v>
      </c>
      <c r="C8" s="14">
        <v>1.68</v>
      </c>
      <c r="D8" s="14"/>
      <c r="E8" s="14">
        <f>STANDARDIZE(B8,B19,B20)</f>
        <v>-1.7958664123679167</v>
      </c>
      <c r="F8" s="14">
        <f>STANDARDIZE(C8,C19,C20)</f>
        <v>-1.6379571221208464</v>
      </c>
      <c r="G8" s="19">
        <v>1</v>
      </c>
      <c r="H8" s="1"/>
      <c r="I8" s="1"/>
      <c r="J8" s="1"/>
      <c r="K8" s="1"/>
      <c r="L8" s="14">
        <f t="shared" si="7"/>
        <v>0</v>
      </c>
      <c r="M8" s="14">
        <f>1/(1+EXP(-(J4+E8*J5+F8*J6)))</f>
        <v>8.0629579666815998E-2</v>
      </c>
      <c r="N8" s="18">
        <f t="shared" si="1"/>
        <v>-0.91937042033318406</v>
      </c>
      <c r="O8" s="1">
        <f t="shared" si="8"/>
        <v>1.6510664584009387</v>
      </c>
      <c r="P8" s="19">
        <f t="shared" si="9"/>
        <v>1.5058893278519752</v>
      </c>
      <c r="Q8" s="1"/>
      <c r="R8" s="14">
        <f t="shared" si="2"/>
        <v>2.5178897034103414</v>
      </c>
      <c r="S8" s="1"/>
      <c r="T8" s="14">
        <v>0</v>
      </c>
      <c r="U8" s="1"/>
      <c r="V8" s="18">
        <f t="shared" si="3"/>
        <v>-1.7958664123679167</v>
      </c>
      <c r="W8" s="14">
        <f t="shared" si="4"/>
        <v>-1.6379571221208464</v>
      </c>
      <c r="X8" s="14">
        <f t="shared" si="5"/>
        <v>-10</v>
      </c>
      <c r="Y8" s="19">
        <f t="shared" si="6"/>
        <v>-10</v>
      </c>
      <c r="Z8" s="1"/>
      <c r="AA8" s="1"/>
      <c r="AB8" s="1"/>
    </row>
    <row r="9" spans="1:28">
      <c r="A9" s="1"/>
      <c r="B9" s="18">
        <v>71</v>
      </c>
      <c r="C9" s="14">
        <v>1.81</v>
      </c>
      <c r="D9" s="14"/>
      <c r="E9" s="14">
        <f>STANDARDIZE(B9,B19,B20)</f>
        <v>-0.61502274396161527</v>
      </c>
      <c r="F9" s="14">
        <f>STANDARDIZE(C9,C19,C20)</f>
        <v>0.50477923889258525</v>
      </c>
      <c r="G9" s="19">
        <v>1</v>
      </c>
      <c r="H9" s="1"/>
      <c r="I9" s="1"/>
      <c r="J9" s="1"/>
      <c r="K9" s="1"/>
      <c r="L9" s="14">
        <f t="shared" si="7"/>
        <v>1</v>
      </c>
      <c r="M9" s="14">
        <f>1/(1+EXP(-(J4+E9*J5+F9*J6)))</f>
        <v>0.70883991911198685</v>
      </c>
      <c r="N9" s="18">
        <f t="shared" si="1"/>
        <v>-0.29116008088801315</v>
      </c>
      <c r="O9" s="1">
        <f t="shared" si="8"/>
        <v>0.1790700718798317</v>
      </c>
      <c r="P9" s="19">
        <f t="shared" si="9"/>
        <v>-0.14697156402655484</v>
      </c>
      <c r="Q9" s="1"/>
      <c r="R9" s="14">
        <f t="shared" si="2"/>
        <v>0.34412556198821698</v>
      </c>
      <c r="S9" s="1"/>
      <c r="T9" s="14">
        <v>1</v>
      </c>
      <c r="U9" s="1"/>
      <c r="V9" s="18">
        <f t="shared" si="3"/>
        <v>-0.61502274396161527</v>
      </c>
      <c r="W9" s="14">
        <f t="shared" si="4"/>
        <v>0.50477923889258525</v>
      </c>
      <c r="X9" s="14">
        <f t="shared" si="5"/>
        <v>-10</v>
      </c>
      <c r="Y9" s="19">
        <f t="shared" si="6"/>
        <v>-10</v>
      </c>
      <c r="Z9" s="1"/>
      <c r="AA9" s="1"/>
      <c r="AB9" s="1"/>
    </row>
    <row r="10" spans="1:28">
      <c r="A10" s="1"/>
      <c r="B10" s="18">
        <v>70</v>
      </c>
      <c r="C10" s="14">
        <v>1.74</v>
      </c>
      <c r="D10" s="14"/>
      <c r="E10" s="14">
        <f>STANDARDIZE(B10,B19,B20)</f>
        <v>-0.74622759600675992</v>
      </c>
      <c r="F10" s="14">
        <f>STANDARDIZE(C10,C19,C20)</f>
        <v>-0.64900187857618574</v>
      </c>
      <c r="G10" s="19">
        <v>1</v>
      </c>
      <c r="H10" s="1"/>
      <c r="I10" s="1"/>
      <c r="J10" s="1"/>
      <c r="K10" s="1"/>
      <c r="L10" s="14">
        <f t="shared" si="7"/>
        <v>0</v>
      </c>
      <c r="M10" s="14">
        <f>1/(1+EXP(-(J4+E10*J5+F10*J6)))</f>
        <v>0.4024590475678983</v>
      </c>
      <c r="N10" s="18">
        <f t="shared" si="1"/>
        <v>-0.5975409524321017</v>
      </c>
      <c r="O10" s="1">
        <f t="shared" si="8"/>
        <v>0.44590154844899693</v>
      </c>
      <c r="P10" s="19">
        <f t="shared" si="9"/>
        <v>0.38780520065463725</v>
      </c>
      <c r="Q10" s="1"/>
      <c r="R10" s="14">
        <f t="shared" si="2"/>
        <v>0.91016193247283372</v>
      </c>
      <c r="S10" s="1"/>
      <c r="T10" s="14">
        <v>0</v>
      </c>
      <c r="U10" s="1"/>
      <c r="V10" s="18">
        <f t="shared" si="3"/>
        <v>-0.74622759600675992</v>
      </c>
      <c r="W10" s="14">
        <f t="shared" si="4"/>
        <v>-0.64900187857618574</v>
      </c>
      <c r="X10" s="14">
        <f t="shared" si="5"/>
        <v>-10</v>
      </c>
      <c r="Y10" s="19">
        <f t="shared" si="6"/>
        <v>-10</v>
      </c>
      <c r="Z10" s="1"/>
      <c r="AA10" s="1"/>
      <c r="AB10" s="1"/>
    </row>
    <row r="11" spans="1:28">
      <c r="A11" s="1"/>
      <c r="B11" s="18">
        <v>80</v>
      </c>
      <c r="C11" s="14">
        <v>1.7</v>
      </c>
      <c r="D11" s="14"/>
      <c r="E11" s="14">
        <f>STANDARDIZE(B11,B19,B20)</f>
        <v>0.56582092444468612</v>
      </c>
      <c r="F11" s="14">
        <f>STANDARDIZE(C11,C19,C20)</f>
        <v>-1.3083053742726263</v>
      </c>
      <c r="G11" s="19">
        <v>0</v>
      </c>
      <c r="H11" s="1"/>
      <c r="I11" s="1"/>
      <c r="J11" s="1"/>
      <c r="K11" s="1"/>
      <c r="L11" s="14">
        <f t="shared" si="7"/>
        <v>1</v>
      </c>
      <c r="M11" s="14">
        <f>1/(1+EXP(-(J4+E11*J5+F11*J6)))</f>
        <v>0.56402546122888597</v>
      </c>
      <c r="N11" s="18">
        <f t="shared" si="1"/>
        <v>0.56402546122888597</v>
      </c>
      <c r="O11" s="1">
        <f t="shared" si="8"/>
        <v>0.31913740788286871</v>
      </c>
      <c r="P11" s="19">
        <f t="shared" si="9"/>
        <v>-0.73791754215234828</v>
      </c>
      <c r="Q11" s="1"/>
      <c r="R11" s="14">
        <f t="shared" si="2"/>
        <v>0.83017143465225096</v>
      </c>
      <c r="S11" s="1"/>
      <c r="T11" s="14">
        <v>0</v>
      </c>
      <c r="U11" s="1"/>
      <c r="V11" s="18">
        <f t="shared" si="3"/>
        <v>-10</v>
      </c>
      <c r="W11" s="14">
        <f t="shared" si="4"/>
        <v>-10</v>
      </c>
      <c r="X11" s="14">
        <f t="shared" si="5"/>
        <v>0.56582092444468612</v>
      </c>
      <c r="Y11" s="19">
        <f t="shared" si="6"/>
        <v>-1.3083053742726263</v>
      </c>
      <c r="Z11" s="1"/>
      <c r="AA11" s="1"/>
      <c r="AB11" s="1"/>
    </row>
    <row r="12" spans="1:28">
      <c r="A12" s="1"/>
      <c r="B12" s="18">
        <v>83</v>
      </c>
      <c r="C12" s="14">
        <v>1.72</v>
      </c>
      <c r="D12" s="14"/>
      <c r="E12" s="14">
        <f>STANDARDIZE(B12,B19,B20)</f>
        <v>0.95943548058011985</v>
      </c>
      <c r="F12" s="14">
        <f>STANDARDIZE(C12,C19,C20)</f>
        <v>-0.97865362642440601</v>
      </c>
      <c r="G12" s="19">
        <v>0</v>
      </c>
      <c r="H12" s="1"/>
      <c r="I12" s="1"/>
      <c r="J12" s="1"/>
      <c r="K12" s="1"/>
      <c r="L12" s="14">
        <f t="shared" si="7"/>
        <v>1</v>
      </c>
      <c r="M12" s="14">
        <f>1/(1+EXP(-(J4+E12*J5+F12*J6)))</f>
        <v>0.72726332574546548</v>
      </c>
      <c r="N12" s="18">
        <f t="shared" si="1"/>
        <v>0.72726332574546548</v>
      </c>
      <c r="O12" s="1">
        <f t="shared" si="8"/>
        <v>0.69776223844489693</v>
      </c>
      <c r="P12" s="19">
        <f t="shared" si="9"/>
        <v>-0.71173889110627386</v>
      </c>
      <c r="Q12" s="1"/>
      <c r="R12" s="14">
        <f t="shared" si="2"/>
        <v>1.2992485124577893</v>
      </c>
      <c r="S12" s="1"/>
      <c r="T12" s="14">
        <v>0</v>
      </c>
      <c r="U12" s="1"/>
      <c r="V12" s="18">
        <f t="shared" si="3"/>
        <v>-10</v>
      </c>
      <c r="W12" s="14">
        <f t="shared" si="4"/>
        <v>-10</v>
      </c>
      <c r="X12" s="14">
        <f t="shared" si="5"/>
        <v>0.95943548058011985</v>
      </c>
      <c r="Y12" s="19">
        <f t="shared" si="6"/>
        <v>-0.97865362642440601</v>
      </c>
      <c r="Z12" s="1"/>
      <c r="AA12" s="1"/>
      <c r="AB12" s="1"/>
    </row>
    <row r="13" spans="1:28">
      <c r="A13" s="1"/>
      <c r="B13" s="18">
        <v>83</v>
      </c>
      <c r="C13" s="14">
        <v>1.83</v>
      </c>
      <c r="D13" s="14"/>
      <c r="E13" s="14">
        <f>STANDARDIZE(B13,B19,B20)</f>
        <v>0.95943548058011985</v>
      </c>
      <c r="F13" s="14">
        <f>STANDARDIZE(C13,C19,C20)</f>
        <v>0.83443098674080551</v>
      </c>
      <c r="G13" s="19">
        <v>0</v>
      </c>
      <c r="H13" s="1"/>
      <c r="I13" s="1"/>
      <c r="J13" s="1"/>
      <c r="K13" s="1"/>
      <c r="L13" s="14">
        <f t="shared" si="7"/>
        <v>1</v>
      </c>
      <c r="M13" s="14">
        <f>1/(1+EXP(-(J4+E13*J5+F13*J6)))</f>
        <v>0.94234347822583586</v>
      </c>
      <c r="N13" s="18">
        <f t="shared" si="1"/>
        <v>0.94234347822583586</v>
      </c>
      <c r="O13" s="1">
        <f t="shared" si="8"/>
        <v>0.90411776790314657</v>
      </c>
      <c r="P13" s="19">
        <f t="shared" si="9"/>
        <v>0.78632059838474699</v>
      </c>
      <c r="Q13" s="1"/>
      <c r="R13" s="14">
        <f t="shared" si="2"/>
        <v>2.8532519116201058</v>
      </c>
      <c r="S13" s="1"/>
      <c r="T13" s="14">
        <v>0</v>
      </c>
      <c r="U13" s="1"/>
      <c r="V13" s="18">
        <f t="shared" si="3"/>
        <v>-10</v>
      </c>
      <c r="W13" s="14">
        <f t="shared" si="4"/>
        <v>-10</v>
      </c>
      <c r="X13" s="14">
        <f t="shared" si="5"/>
        <v>0.95943548058011985</v>
      </c>
      <c r="Y13" s="19">
        <f t="shared" si="6"/>
        <v>0.83443098674080551</v>
      </c>
      <c r="Z13" s="1"/>
      <c r="AA13" s="1"/>
      <c r="AB13" s="1"/>
    </row>
    <row r="14" spans="1:28">
      <c r="A14" s="1"/>
      <c r="B14" s="18">
        <v>84</v>
      </c>
      <c r="C14" s="14">
        <v>1.83</v>
      </c>
      <c r="D14" s="14"/>
      <c r="E14" s="14">
        <f>STANDARDIZE(B14,B19,B20)</f>
        <v>1.0906403326252645</v>
      </c>
      <c r="F14" s="14">
        <f>STANDARDIZE(C14,C19,C20)</f>
        <v>0.83443098674080551</v>
      </c>
      <c r="G14" s="19">
        <v>0</v>
      </c>
      <c r="H14" s="1"/>
      <c r="I14" s="1"/>
      <c r="J14" s="1"/>
      <c r="K14" s="1"/>
      <c r="L14" s="14">
        <f t="shared" si="7"/>
        <v>1</v>
      </c>
      <c r="M14" s="14">
        <f>1/(1+EXP(-(J4+E14*J5+F14*J6)))</f>
        <v>0.9490719770333379</v>
      </c>
      <c r="N14" s="18">
        <f t="shared" si="1"/>
        <v>0.9490719770333379</v>
      </c>
      <c r="O14" s="1">
        <f t="shared" si="8"/>
        <v>1.0350961767169571</v>
      </c>
      <c r="P14" s="19">
        <f t="shared" si="9"/>
        <v>0.79193506628397525</v>
      </c>
      <c r="Q14" s="1"/>
      <c r="R14" s="14">
        <f t="shared" si="2"/>
        <v>2.9773419574791395</v>
      </c>
      <c r="S14" s="1"/>
      <c r="T14" s="14">
        <v>0</v>
      </c>
      <c r="U14" s="1"/>
      <c r="V14" s="18">
        <f t="shared" si="3"/>
        <v>-10</v>
      </c>
      <c r="W14" s="14">
        <f t="shared" si="4"/>
        <v>-10</v>
      </c>
      <c r="X14" s="14">
        <f t="shared" si="5"/>
        <v>1.0906403326252645</v>
      </c>
      <c r="Y14" s="19">
        <f t="shared" si="6"/>
        <v>0.83443098674080551</v>
      </c>
      <c r="Z14" s="1"/>
      <c r="AA14" s="1"/>
      <c r="AB14" s="1"/>
    </row>
    <row r="15" spans="1:28">
      <c r="A15" s="1"/>
      <c r="B15" s="18">
        <v>82</v>
      </c>
      <c r="C15" s="14">
        <v>1.8</v>
      </c>
      <c r="D15" s="14"/>
      <c r="E15" s="14">
        <f>STANDARDIZE(B15,B19,B20)</f>
        <v>0.82823062853497531</v>
      </c>
      <c r="F15" s="14">
        <f>STANDARDIZE(C15,C19,C20)</f>
        <v>0.33995336496847511</v>
      </c>
      <c r="G15" s="19">
        <v>0</v>
      </c>
      <c r="H15" s="1"/>
      <c r="I15" s="1"/>
      <c r="J15" s="1"/>
      <c r="K15" s="1"/>
      <c r="L15" s="14">
        <f t="shared" si="7"/>
        <v>1</v>
      </c>
      <c r="M15" s="14">
        <f>1/(1+EXP(-(J4+E15*J5+F15*J6)))</f>
        <v>0.89735581784717977</v>
      </c>
      <c r="N15" s="18">
        <f t="shared" si="1"/>
        <v>0.89735581784717977</v>
      </c>
      <c r="O15" s="1">
        <f t="shared" si="8"/>
        <v>0.74321757303508651</v>
      </c>
      <c r="P15" s="19">
        <f t="shared" si="9"/>
        <v>0.30505912985118677</v>
      </c>
      <c r="Q15" s="1"/>
      <c r="R15" s="14">
        <f t="shared" si="2"/>
        <v>2.276486813666768</v>
      </c>
      <c r="S15" s="1"/>
      <c r="T15" s="14">
        <v>0</v>
      </c>
      <c r="U15" s="1"/>
      <c r="V15" s="18">
        <f t="shared" si="3"/>
        <v>-10</v>
      </c>
      <c r="W15" s="14">
        <f t="shared" si="4"/>
        <v>-10</v>
      </c>
      <c r="X15" s="14">
        <f t="shared" si="5"/>
        <v>0.82823062853497531</v>
      </c>
      <c r="Y15" s="19">
        <f t="shared" si="6"/>
        <v>0.33995336496847511</v>
      </c>
      <c r="Z15" s="1"/>
      <c r="AA15" s="1"/>
      <c r="AB15" s="1"/>
    </row>
    <row r="16" spans="1:28">
      <c r="A16" s="1"/>
      <c r="B16" s="18">
        <v>85</v>
      </c>
      <c r="C16" s="14">
        <v>1.77</v>
      </c>
      <c r="D16" s="14"/>
      <c r="E16" s="14">
        <f>STANDARDIZE(B16,B19,B20)</f>
        <v>1.221845184670409</v>
      </c>
      <c r="F16" s="14">
        <f>STANDARDIZE(C16,C19,C20)</f>
        <v>-0.15452425680385531</v>
      </c>
      <c r="G16" s="19">
        <v>0</v>
      </c>
      <c r="H16" s="1"/>
      <c r="I16" s="1"/>
      <c r="J16" s="1"/>
      <c r="K16" s="1"/>
      <c r="L16" s="14">
        <f t="shared" si="7"/>
        <v>1</v>
      </c>
      <c r="M16" s="14">
        <f>1/(1+EXP(-(J4+E16*J5+F16*J6)))</f>
        <v>0.88768613669378715</v>
      </c>
      <c r="N16" s="18">
        <f t="shared" si="1"/>
        <v>0.88768613669378715</v>
      </c>
      <c r="O16" s="1">
        <f t="shared" si="8"/>
        <v>1.0846150316179823</v>
      </c>
      <c r="P16" s="19">
        <f t="shared" si="9"/>
        <v>-0.13716904054769297</v>
      </c>
      <c r="Q16" s="1"/>
      <c r="R16" s="14">
        <f t="shared" si="2"/>
        <v>2.1864579760037355</v>
      </c>
      <c r="S16" s="1"/>
      <c r="T16" s="14">
        <v>0</v>
      </c>
      <c r="U16" s="1"/>
      <c r="V16" s="18">
        <f t="shared" si="3"/>
        <v>-10</v>
      </c>
      <c r="W16" s="14">
        <f t="shared" si="4"/>
        <v>-10</v>
      </c>
      <c r="X16" s="14">
        <f t="shared" si="5"/>
        <v>1.221845184670409</v>
      </c>
      <c r="Y16" s="19">
        <f t="shared" si="6"/>
        <v>-0.15452425680385531</v>
      </c>
      <c r="Z16" s="1"/>
      <c r="AA16" s="1"/>
      <c r="AB16" s="1"/>
    </row>
    <row r="17" spans="1:28">
      <c r="A17" s="1"/>
      <c r="B17" s="18">
        <v>84</v>
      </c>
      <c r="C17" s="14">
        <v>1.85</v>
      </c>
      <c r="D17" s="14"/>
      <c r="E17" s="14">
        <f>STANDARDIZE(B17,B19,B20)</f>
        <v>1.0906403326252645</v>
      </c>
      <c r="F17" s="14">
        <f>STANDARDIZE(C17,C19,C20)</f>
        <v>1.1640827345890257</v>
      </c>
      <c r="G17" s="19">
        <v>0</v>
      </c>
      <c r="H17" s="1"/>
      <c r="I17" s="1"/>
      <c r="J17" s="1"/>
      <c r="K17" s="1"/>
      <c r="L17" s="14">
        <f t="shared" si="7"/>
        <v>1</v>
      </c>
      <c r="M17" s="14">
        <f>1/(1+EXP(-(J4+E17*J5+F17*J6)))</f>
        <v>0.96284245904392429</v>
      </c>
      <c r="N17" s="18">
        <f t="shared" si="1"/>
        <v>0.96284245904392429</v>
      </c>
      <c r="O17" s="1">
        <f t="shared" si="8"/>
        <v>1.0501148197973933</v>
      </c>
      <c r="P17" s="19">
        <f t="shared" si="9"/>
        <v>1.1208282827022733</v>
      </c>
      <c r="Q17" s="1"/>
      <c r="R17" s="14">
        <f t="shared" si="2"/>
        <v>3.2925885417127874</v>
      </c>
      <c r="S17" s="1"/>
      <c r="T17" s="14">
        <v>0</v>
      </c>
      <c r="U17" s="1"/>
      <c r="V17" s="18">
        <f t="shared" si="3"/>
        <v>-10</v>
      </c>
      <c r="W17" s="14">
        <f t="shared" si="4"/>
        <v>-10</v>
      </c>
      <c r="X17" s="14">
        <f t="shared" si="5"/>
        <v>1.0906403326252645</v>
      </c>
      <c r="Y17" s="19">
        <f t="shared" si="6"/>
        <v>1.1640827345890257</v>
      </c>
      <c r="Z17" s="1"/>
      <c r="AA17" s="1"/>
      <c r="AB17" s="1"/>
    </row>
    <row r="18" spans="1:28">
      <c r="A18" s="1"/>
      <c r="B18" s="18">
        <v>74</v>
      </c>
      <c r="C18" s="14">
        <v>1.73</v>
      </c>
      <c r="D18" s="14"/>
      <c r="E18" s="26">
        <f>STANDARDIZE(B18,B19,B20)</f>
        <v>-0.22140818782618152</v>
      </c>
      <c r="F18" s="26">
        <f>STANDARDIZE(C18,C19,C20)</f>
        <v>-0.81382775250029582</v>
      </c>
      <c r="G18" s="27">
        <v>0</v>
      </c>
      <c r="H18" s="1"/>
      <c r="I18" s="1"/>
      <c r="J18" s="1"/>
      <c r="K18" s="1"/>
      <c r="L18" s="26">
        <f t="shared" si="7"/>
        <v>0</v>
      </c>
      <c r="M18" s="26">
        <f>1/(1+EXP(-(J4+E18*J5+F18*J6)))</f>
        <v>0.49119192622063118</v>
      </c>
      <c r="N18" s="30">
        <f t="shared" si="1"/>
        <v>0.49119192622063118</v>
      </c>
      <c r="O18" s="31">
        <f>N18*E18</f>
        <v>-0.1087539142593614</v>
      </c>
      <c r="P18" s="27">
        <f>N18*F18</f>
        <v>-0.39974562136242742</v>
      </c>
      <c r="Q18" s="1"/>
      <c r="R18" s="26">
        <f t="shared" si="2"/>
        <v>0.67568439880506315</v>
      </c>
      <c r="S18" s="1"/>
      <c r="T18" s="26">
        <v>1</v>
      </c>
      <c r="U18" s="1"/>
      <c r="V18" s="30">
        <f t="shared" si="3"/>
        <v>-10</v>
      </c>
      <c r="W18" s="26">
        <f t="shared" si="4"/>
        <v>-10</v>
      </c>
      <c r="X18" s="26">
        <f t="shared" si="5"/>
        <v>-0.22140818782618152</v>
      </c>
      <c r="Y18" s="27">
        <f t="shared" si="6"/>
        <v>-0.81382775250029582</v>
      </c>
      <c r="Z18" s="1"/>
      <c r="AA18" s="1"/>
      <c r="AB18" s="1"/>
    </row>
    <row r="19" spans="1:28">
      <c r="A19" s="5" t="s">
        <v>5</v>
      </c>
      <c r="B19" s="11">
        <f>AVERAGE(B3:B18)</f>
        <v>75.6875</v>
      </c>
      <c r="C19" s="11">
        <f>AVERAGE(C3:C18)</f>
        <v>1.7793750000000002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4" t="s">
        <v>27</v>
      </c>
      <c r="O19" s="5" t="s">
        <v>28</v>
      </c>
      <c r="P19" s="32" t="s">
        <v>29</v>
      </c>
      <c r="Q19" s="1"/>
      <c r="R19" s="5" t="s">
        <v>2</v>
      </c>
      <c r="S19" s="1"/>
      <c r="T19" s="5" t="s">
        <v>12</v>
      </c>
      <c r="U19" s="1"/>
      <c r="V19" s="1"/>
      <c r="W19" s="1"/>
      <c r="X19" s="1"/>
      <c r="Y19" s="1"/>
      <c r="Z19" s="1"/>
      <c r="AA19" s="1"/>
      <c r="AB19" s="1"/>
    </row>
    <row r="20" spans="1:28">
      <c r="A20" s="5" t="s">
        <v>6</v>
      </c>
      <c r="B20" s="11">
        <f>_xlfn.STDEV.P(B3:B18)</f>
        <v>7.6216693545443182</v>
      </c>
      <c r="C20" s="11">
        <f>_xlfn.STDEV.P(C3:C18)</f>
        <v>6.0670086327612942E-2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33">
        <f>SUM(N3:N18)</f>
        <v>2.6809893803638638</v>
      </c>
      <c r="O20" s="34">
        <f>SUM(O3:O18)</f>
        <v>10.422421804050641</v>
      </c>
      <c r="P20" s="35">
        <f>SUM(P3:P18)</f>
        <v>3.7909114329789224</v>
      </c>
      <c r="Q20" s="1"/>
      <c r="R20" s="36">
        <f>SUM(R3:R18)</f>
        <v>23.743279598488552</v>
      </c>
      <c r="S20" s="1"/>
      <c r="T20" s="37">
        <f>SUM(T3:T18)/COUNT(T3:T18)</f>
        <v>0.3125</v>
      </c>
      <c r="U20" s="1"/>
      <c r="V20" s="1"/>
      <c r="W20" s="1"/>
      <c r="X20" s="1"/>
      <c r="Y20" s="1"/>
      <c r="Z20" s="1"/>
      <c r="AA20" s="1"/>
      <c r="AB20" s="1"/>
    </row>
    <row r="21" spans="1:2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5" t="s">
        <v>11</v>
      </c>
      <c r="P23" s="11">
        <v>0.01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9" customHeight="1" thickBo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4" t="s">
        <v>34</v>
      </c>
      <c r="P25" s="16">
        <f>J3+1</f>
        <v>2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0" t="s">
        <v>30</v>
      </c>
      <c r="P26" s="38">
        <f>J4-P23*N20</f>
        <v>0.97319010619636137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0" t="s">
        <v>31</v>
      </c>
      <c r="P27" s="38">
        <f>J5-P23*O20</f>
        <v>0.89577578195949359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1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8" t="s">
        <v>32</v>
      </c>
      <c r="P28" s="39">
        <f>J6-P23*P20</f>
        <v>0.96209088567021073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</sheetData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B50A-CF90-EC4E-AC25-D6F9F4CB21B3}">
  <dimension ref="A1:AB29"/>
  <sheetViews>
    <sheetView zoomScale="80" zoomScaleNormal="80" workbookViewId="0">
      <selection activeCell="AC14" sqref="AC14"/>
    </sheetView>
  </sheetViews>
  <sheetFormatPr baseColWidth="10" defaultRowHeight="20"/>
  <cols>
    <col min="1" max="1" width="7.85546875" customWidth="1"/>
    <col min="2" max="2" width="11.140625" bestFit="1" customWidth="1"/>
    <col min="3" max="3" width="11.42578125" bestFit="1" customWidth="1"/>
    <col min="4" max="4" width="1.42578125" customWidth="1"/>
    <col min="5" max="6" width="9.140625" customWidth="1"/>
    <col min="7" max="7" width="11.28515625" bestFit="1" customWidth="1"/>
    <col min="8" max="8" width="3.28515625" customWidth="1"/>
    <col min="9" max="9" width="9.42578125" customWidth="1"/>
    <col min="10" max="10" width="8.140625" customWidth="1"/>
    <col min="11" max="11" width="5" customWidth="1"/>
    <col min="12" max="14" width="8.140625" customWidth="1"/>
    <col min="15" max="15" width="13.42578125" bestFit="1" customWidth="1"/>
    <col min="16" max="16" width="8.140625" customWidth="1"/>
    <col min="17" max="17" width="1.28515625" customWidth="1"/>
    <col min="18" max="18" width="11.42578125" customWidth="1"/>
    <col min="19" max="19" width="1.28515625" customWidth="1"/>
    <col min="20" max="20" width="8.85546875" bestFit="1" customWidth="1"/>
    <col min="21" max="21" width="5.85546875" customWidth="1"/>
  </cols>
  <sheetData>
    <row r="1" spans="1:2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>
        <v>1</v>
      </c>
      <c r="W1" s="3"/>
      <c r="X1" s="2">
        <v>0</v>
      </c>
      <c r="Y1" s="3"/>
      <c r="Z1" s="2" t="s">
        <v>10</v>
      </c>
      <c r="AA1" s="3"/>
      <c r="AB1" s="1"/>
    </row>
    <row r="2" spans="1:28" ht="39" thickBot="1">
      <c r="A2" s="1"/>
      <c r="B2" s="4" t="s">
        <v>35</v>
      </c>
      <c r="C2" s="5" t="s">
        <v>36</v>
      </c>
      <c r="D2" s="6"/>
      <c r="E2" s="5" t="s">
        <v>16</v>
      </c>
      <c r="F2" s="5" t="s">
        <v>17</v>
      </c>
      <c r="G2" s="7" t="s">
        <v>37</v>
      </c>
      <c r="H2" s="8"/>
      <c r="I2" s="1"/>
      <c r="J2" s="1"/>
      <c r="K2" s="1"/>
      <c r="L2" s="5" t="s">
        <v>18</v>
      </c>
      <c r="M2" s="5" t="s">
        <v>19</v>
      </c>
      <c r="N2" s="5" t="s">
        <v>20</v>
      </c>
      <c r="O2" s="9" t="s">
        <v>21</v>
      </c>
      <c r="P2" s="9" t="s">
        <v>22</v>
      </c>
      <c r="Q2" s="1"/>
      <c r="R2" s="10" t="s">
        <v>23</v>
      </c>
      <c r="S2" s="1"/>
      <c r="T2" s="5" t="s">
        <v>13</v>
      </c>
      <c r="U2" s="1"/>
      <c r="V2" s="11" t="s">
        <v>0</v>
      </c>
      <c r="W2" s="11" t="s">
        <v>1</v>
      </c>
      <c r="X2" s="11" t="s">
        <v>0</v>
      </c>
      <c r="Y2" s="3" t="s">
        <v>1</v>
      </c>
      <c r="Z2" s="11" t="s">
        <v>3</v>
      </c>
      <c r="AA2" s="11" t="s">
        <v>4</v>
      </c>
      <c r="AB2" s="1"/>
    </row>
    <row r="3" spans="1:28">
      <c r="A3" s="1"/>
      <c r="B3" s="12">
        <v>3.5825826146135995</v>
      </c>
      <c r="C3" s="13">
        <v>3.7518881995835787</v>
      </c>
      <c r="D3" s="14"/>
      <c r="E3" s="13">
        <f>STANDARDIZE(B3,B19,B20)</f>
        <v>0.91827250336675814</v>
      </c>
      <c r="F3" s="13">
        <f>STANDARDIZE(C3,C19,C20)</f>
        <v>1.248335506175221</v>
      </c>
      <c r="G3" s="15">
        <v>1</v>
      </c>
      <c r="H3" s="1"/>
      <c r="I3" s="4" t="s">
        <v>7</v>
      </c>
      <c r="J3" s="16">
        <v>1</v>
      </c>
      <c r="K3" s="1"/>
      <c r="L3" s="13">
        <f t="shared" ref="L3" si="0">IF(M3&gt;=0.5,1,0)</f>
        <v>1</v>
      </c>
      <c r="M3" s="13">
        <f>1/(1+EXP(-(J4+E3*J5+F3*J6)))</f>
        <v>0.95955815897746477</v>
      </c>
      <c r="N3" s="12">
        <f t="shared" ref="N3:N18" si="1">M3-G3</f>
        <v>-4.044184102253523E-2</v>
      </c>
      <c r="O3" s="17">
        <f>N3*E3</f>
        <v>-3.7136630596523883E-2</v>
      </c>
      <c r="P3" s="15">
        <f>N3*F3</f>
        <v>-5.0484986083524336E-2</v>
      </c>
      <c r="Q3" s="1"/>
      <c r="R3" s="13">
        <f t="shared" ref="R3:R18" si="2">-G3*LN(M3)-(1-G3)*LN(1-M3)</f>
        <v>4.1282351533427186E-2</v>
      </c>
      <c r="S3" s="1"/>
      <c r="T3" s="13">
        <f t="array" ref="T3:T18">IF(G3:G18=L3:L18,1,0)</f>
        <v>1</v>
      </c>
      <c r="U3" s="1"/>
      <c r="V3" s="18">
        <f t="shared" ref="V3:V18" si="3">IF(G3=1,E3,-10)</f>
        <v>0.91827250336675814</v>
      </c>
      <c r="W3" s="13">
        <f t="shared" ref="W3:W18" si="4">IF(G3=1,F3,-10)</f>
        <v>1.248335506175221</v>
      </c>
      <c r="X3" s="14">
        <f t="shared" ref="X3:X18" si="5">IF(G3=0,E3,-10)</f>
        <v>-10</v>
      </c>
      <c r="Y3" s="19">
        <f t="shared" ref="Y3:Y18" si="6">IF(G3=0,F3,-10)</f>
        <v>-10</v>
      </c>
      <c r="Z3" s="13">
        <v>-2</v>
      </c>
      <c r="AA3" s="15">
        <f>-(J4+J5*Z3)/J6</f>
        <v>1</v>
      </c>
      <c r="AB3" s="1"/>
    </row>
    <row r="4" spans="1:28">
      <c r="A4" s="1"/>
      <c r="B4" s="18">
        <v>3.1831863592742846</v>
      </c>
      <c r="C4" s="14">
        <v>3.2894941618838889</v>
      </c>
      <c r="D4" s="14"/>
      <c r="E4" s="14">
        <f>STANDARDIZE(B4,B19,B20)</f>
        <v>0.67438532355088121</v>
      </c>
      <c r="F4" s="14">
        <f>STANDARDIZE(C4,C19,C20)</f>
        <v>0.9347977317426025</v>
      </c>
      <c r="G4" s="19">
        <v>1</v>
      </c>
      <c r="H4" s="1"/>
      <c r="I4" s="20" t="s">
        <v>24</v>
      </c>
      <c r="J4" s="21">
        <v>1</v>
      </c>
      <c r="K4" s="1"/>
      <c r="L4" s="22">
        <f>IF(M4&gt;=0.5,1,0)</f>
        <v>1</v>
      </c>
      <c r="M4" s="22">
        <f>1/(1+EXP(-(J4+E4*J5+F4*J6)))</f>
        <v>0.93145025218290978</v>
      </c>
      <c r="N4" s="23">
        <f t="shared" si="1"/>
        <v>-6.8549747817090223E-2</v>
      </c>
      <c r="O4" s="24">
        <f>N4*E4</f>
        <v>-4.6228943860959701E-2</v>
      </c>
      <c r="P4" s="25">
        <f>N4*F4</f>
        <v>-6.4080148770943354E-2</v>
      </c>
      <c r="Q4" s="1"/>
      <c r="R4" s="22">
        <f t="shared" si="2"/>
        <v>7.1012496504162081E-2</v>
      </c>
      <c r="S4" s="1"/>
      <c r="T4" s="14">
        <v>1</v>
      </c>
      <c r="U4" s="1"/>
      <c r="V4" s="18">
        <f t="shared" si="3"/>
        <v>0.67438532355088121</v>
      </c>
      <c r="W4" s="14">
        <f t="shared" si="4"/>
        <v>0.9347977317426025</v>
      </c>
      <c r="X4" s="14">
        <f t="shared" si="5"/>
        <v>-10</v>
      </c>
      <c r="Y4" s="19">
        <f t="shared" si="6"/>
        <v>-10</v>
      </c>
      <c r="Z4" s="26">
        <v>2</v>
      </c>
      <c r="AA4" s="27">
        <f>-(J4+J5*Z4)/J6</f>
        <v>-3</v>
      </c>
      <c r="AB4" s="1"/>
    </row>
    <row r="5" spans="1:28">
      <c r="A5" s="1"/>
      <c r="B5" s="18">
        <v>3.9915945451383195</v>
      </c>
      <c r="C5" s="14">
        <v>3.7142173005274399</v>
      </c>
      <c r="D5" s="14"/>
      <c r="E5" s="14">
        <f>STANDARDIZE(B5,B19,B20)</f>
        <v>1.1680313954774877</v>
      </c>
      <c r="F5" s="14">
        <f>STANDARDIZE(C5,C19,C20)</f>
        <v>1.2227918164042717</v>
      </c>
      <c r="G5" s="19">
        <v>1</v>
      </c>
      <c r="H5" s="1"/>
      <c r="I5" s="20" t="s">
        <v>25</v>
      </c>
      <c r="J5" s="21">
        <v>1</v>
      </c>
      <c r="K5" s="1"/>
      <c r="L5" s="14">
        <f t="shared" ref="L5:L18" si="7">IF(M5&gt;=0.5,1,0)</f>
        <v>1</v>
      </c>
      <c r="M5" s="14">
        <f>1/(1+EXP(-(J4+E5*J5+F5*J6)))</f>
        <v>0.96741650381053546</v>
      </c>
      <c r="N5" s="18">
        <f t="shared" si="1"/>
        <v>-3.2583496189464545E-2</v>
      </c>
      <c r="O5" s="1">
        <f t="shared" ref="O5:O17" si="8">N5*E5</f>
        <v>-3.8058546523715674E-2</v>
      </c>
      <c r="P5" s="19">
        <f t="shared" ref="P5:P17" si="9">N5*F5</f>
        <v>-3.9842832490317018E-2</v>
      </c>
      <c r="Q5" s="1"/>
      <c r="R5" s="14">
        <f t="shared" si="2"/>
        <v>3.3126158773366034E-2</v>
      </c>
      <c r="S5" s="1"/>
      <c r="T5" s="14">
        <v>1</v>
      </c>
      <c r="U5" s="1"/>
      <c r="V5" s="18">
        <f t="shared" si="3"/>
        <v>1.1680313954774877</v>
      </c>
      <c r="W5" s="14">
        <f t="shared" si="4"/>
        <v>1.2227918164042717</v>
      </c>
      <c r="X5" s="14">
        <f t="shared" si="5"/>
        <v>-10</v>
      </c>
      <c r="Y5" s="19">
        <f t="shared" si="6"/>
        <v>-10</v>
      </c>
      <c r="Z5" s="1"/>
      <c r="AA5" s="1"/>
      <c r="AB5" s="1"/>
    </row>
    <row r="6" spans="1:28" ht="21" thickBot="1">
      <c r="A6" s="1"/>
      <c r="B6" s="18">
        <v>3.9034305694327904</v>
      </c>
      <c r="C6" s="14">
        <v>3.0137286022004743</v>
      </c>
      <c r="D6" s="14"/>
      <c r="E6" s="14">
        <f>STANDARDIZE(B6,B19,B20)</f>
        <v>1.1141949783635878</v>
      </c>
      <c r="F6" s="14">
        <f>STANDARDIZE(C6,C19,C20)</f>
        <v>0.74780803724213385</v>
      </c>
      <c r="G6" s="19">
        <v>1</v>
      </c>
      <c r="H6" s="1"/>
      <c r="I6" s="28" t="s">
        <v>26</v>
      </c>
      <c r="J6" s="29">
        <v>1</v>
      </c>
      <c r="K6" s="1"/>
      <c r="L6" s="14">
        <f t="shared" si="7"/>
        <v>1</v>
      </c>
      <c r="M6" s="14">
        <f>1/(1+EXP(-(J4+E6*J5+F6*J6)))</f>
        <v>0.94593582776124085</v>
      </c>
      <c r="N6" s="18">
        <f t="shared" si="1"/>
        <v>-5.4064172238759145E-2</v>
      </c>
      <c r="O6" s="1">
        <f t="shared" si="8"/>
        <v>-6.0238029217809533E-2</v>
      </c>
      <c r="P6" s="19">
        <f t="shared" si="9"/>
        <v>-4.042962252698714E-2</v>
      </c>
      <c r="Q6" s="1"/>
      <c r="R6" s="14">
        <f t="shared" si="2"/>
        <v>5.5580547578705543E-2</v>
      </c>
      <c r="S6" s="1"/>
      <c r="T6" s="14">
        <v>1</v>
      </c>
      <c r="U6" s="1"/>
      <c r="V6" s="18">
        <f t="shared" si="3"/>
        <v>1.1141949783635878</v>
      </c>
      <c r="W6" s="14">
        <f t="shared" si="4"/>
        <v>0.74780803724213385</v>
      </c>
      <c r="X6" s="14">
        <f t="shared" si="5"/>
        <v>-10</v>
      </c>
      <c r="Y6" s="19">
        <f t="shared" si="6"/>
        <v>-10</v>
      </c>
      <c r="Z6" s="1"/>
      <c r="AA6" s="1"/>
      <c r="AB6" s="1"/>
    </row>
    <row r="7" spans="1:28">
      <c r="A7" s="1"/>
      <c r="B7" s="18">
        <v>0.73797232155115311</v>
      </c>
      <c r="C7" s="14">
        <v>0.57742309728600072</v>
      </c>
      <c r="D7" s="14"/>
      <c r="E7" s="14">
        <f>STANDARDIZE(B7,B19,B20)</f>
        <v>-0.81875926089155848</v>
      </c>
      <c r="F7" s="14">
        <f>STANDARDIZE(C7,C19,C20)</f>
        <v>-0.90418948774527241</v>
      </c>
      <c r="G7" s="19">
        <v>1</v>
      </c>
      <c r="H7" s="1"/>
      <c r="I7" s="1"/>
      <c r="J7" s="1"/>
      <c r="K7" s="1"/>
      <c r="L7" s="14">
        <f t="shared" si="7"/>
        <v>0</v>
      </c>
      <c r="M7" s="14">
        <f>1/(1+EXP(-(J4+E7*J5+F7*J6)))</f>
        <v>0.32674397917560682</v>
      </c>
      <c r="N7" s="18">
        <f t="shared" si="1"/>
        <v>-0.67325602082439318</v>
      </c>
      <c r="O7" s="1">
        <f t="shared" si="8"/>
        <v>0.55123460200097185</v>
      </c>
      <c r="P7" s="19">
        <f t="shared" si="9"/>
        <v>0.60875101659062847</v>
      </c>
      <c r="Q7" s="1"/>
      <c r="R7" s="14">
        <f t="shared" si="2"/>
        <v>1.1185783530420441</v>
      </c>
      <c r="S7" s="1"/>
      <c r="T7" s="14">
        <v>0</v>
      </c>
      <c r="U7" s="1"/>
      <c r="V7" s="18">
        <f t="shared" si="3"/>
        <v>-0.81875926089155848</v>
      </c>
      <c r="W7" s="14">
        <f t="shared" si="4"/>
        <v>-0.90418948774527241</v>
      </c>
      <c r="X7" s="14">
        <f t="shared" si="5"/>
        <v>-10</v>
      </c>
      <c r="Y7" s="19">
        <f t="shared" si="6"/>
        <v>-10</v>
      </c>
      <c r="Z7" s="1"/>
      <c r="AA7" s="1"/>
      <c r="AB7" s="1"/>
    </row>
    <row r="8" spans="1:28">
      <c r="A8" s="1"/>
      <c r="B8" s="18">
        <v>2.9053620101540223E-2</v>
      </c>
      <c r="C8" s="14">
        <v>0.56826085940933824</v>
      </c>
      <c r="D8" s="14"/>
      <c r="E8" s="14">
        <f>STANDARDIZE(B8,B19,B20)</f>
        <v>-1.251653111306837</v>
      </c>
      <c r="F8" s="14">
        <f>STANDARDIZE(C8,C19,C20)</f>
        <v>-0.91040217095148768</v>
      </c>
      <c r="G8" s="19">
        <v>1</v>
      </c>
      <c r="H8" s="1"/>
      <c r="I8" s="1"/>
      <c r="J8" s="1"/>
      <c r="K8" s="1"/>
      <c r="L8" s="14">
        <f t="shared" si="7"/>
        <v>0</v>
      </c>
      <c r="M8" s="14">
        <f>1/(1+EXP(-(J4+E8*J5+F8*J6)))</f>
        <v>0.23829403026956109</v>
      </c>
      <c r="N8" s="18">
        <f t="shared" si="1"/>
        <v>-0.76170596973043891</v>
      </c>
      <c r="O8" s="1">
        <f t="shared" si="8"/>
        <v>0.95339164691409528</v>
      </c>
      <c r="P8" s="19">
        <f t="shared" si="9"/>
        <v>0.69345876846929977</v>
      </c>
      <c r="Q8" s="1"/>
      <c r="R8" s="14">
        <f t="shared" si="2"/>
        <v>1.4342499465149354</v>
      </c>
      <c r="S8" s="1"/>
      <c r="T8" s="14">
        <v>0</v>
      </c>
      <c r="U8" s="1"/>
      <c r="V8" s="18">
        <f t="shared" si="3"/>
        <v>-1.251653111306837</v>
      </c>
      <c r="W8" s="14">
        <f t="shared" si="4"/>
        <v>-0.91040217095148768</v>
      </c>
      <c r="X8" s="14">
        <f t="shared" si="5"/>
        <v>-10</v>
      </c>
      <c r="Y8" s="19">
        <f t="shared" si="6"/>
        <v>-10</v>
      </c>
      <c r="Z8" s="1"/>
      <c r="AA8" s="1"/>
      <c r="AB8" s="1"/>
    </row>
    <row r="9" spans="1:28">
      <c r="A9" s="1"/>
      <c r="B9" s="18">
        <v>0.55094771337499249</v>
      </c>
      <c r="C9" s="14">
        <v>0.43549817567311566</v>
      </c>
      <c r="D9" s="14"/>
      <c r="E9" s="14">
        <f>STANDARDIZE(B9,B19,B20)</f>
        <v>-0.93296389760128906</v>
      </c>
      <c r="F9" s="14">
        <f>STANDARDIZE(C9,C19,C20)</f>
        <v>-1.0004252097290589</v>
      </c>
      <c r="G9" s="19">
        <v>1</v>
      </c>
      <c r="H9" s="1"/>
      <c r="I9" s="1"/>
      <c r="J9" s="1"/>
      <c r="K9" s="1"/>
      <c r="L9" s="14">
        <f t="shared" si="7"/>
        <v>0</v>
      </c>
      <c r="M9" s="14">
        <f>1/(1+EXP(-(J4+E9*J5+F9*J6)))</f>
        <v>0.28223764423345898</v>
      </c>
      <c r="N9" s="18">
        <f t="shared" si="1"/>
        <v>-0.71776235576654102</v>
      </c>
      <c r="O9" s="1">
        <f t="shared" si="8"/>
        <v>0.66964636498743513</v>
      </c>
      <c r="P9" s="19">
        <f t="shared" si="9"/>
        <v>0.71806755530336519</v>
      </c>
      <c r="Q9" s="1"/>
      <c r="R9" s="14">
        <f t="shared" si="2"/>
        <v>1.2650058528770485</v>
      </c>
      <c r="S9" s="1"/>
      <c r="T9" s="14">
        <v>0</v>
      </c>
      <c r="U9" s="1"/>
      <c r="V9" s="18">
        <f t="shared" si="3"/>
        <v>-0.93296389760128906</v>
      </c>
      <c r="W9" s="14">
        <f t="shared" si="4"/>
        <v>-1.0004252097290589</v>
      </c>
      <c r="X9" s="14">
        <f t="shared" si="5"/>
        <v>-10</v>
      </c>
      <c r="Y9" s="19">
        <f t="shared" si="6"/>
        <v>-10</v>
      </c>
      <c r="Z9" s="1"/>
      <c r="AA9" s="1"/>
      <c r="AB9" s="1"/>
    </row>
    <row r="10" spans="1:28">
      <c r="A10" s="1"/>
      <c r="B10" s="18">
        <v>0.11486805135640965</v>
      </c>
      <c r="C10" s="14">
        <v>0.8961706676689658</v>
      </c>
      <c r="D10" s="14"/>
      <c r="E10" s="14">
        <f>STANDARDIZE(B10,B19,B20)</f>
        <v>-1.1992514191365562</v>
      </c>
      <c r="F10" s="14">
        <f>STANDARDIZE(C10,C19,C20)</f>
        <v>-0.68805477216620436</v>
      </c>
      <c r="G10" s="19">
        <v>1</v>
      </c>
      <c r="H10" s="1"/>
      <c r="I10" s="1"/>
      <c r="J10" s="1"/>
      <c r="K10" s="1"/>
      <c r="L10" s="14">
        <f t="shared" si="7"/>
        <v>0</v>
      </c>
      <c r="M10" s="14">
        <f>1/(1+EXP(-(J4+E10*J5+F10*J6)))</f>
        <v>0.29166604763941234</v>
      </c>
      <c r="N10" s="18">
        <f t="shared" si="1"/>
        <v>-0.7083339523605876</v>
      </c>
      <c r="O10" s="1">
        <f t="shared" si="8"/>
        <v>0.84947049759104043</v>
      </c>
      <c r="P10" s="19">
        <f t="shared" si="9"/>
        <v>0.48737255620905118</v>
      </c>
      <c r="Q10" s="1"/>
      <c r="R10" s="14">
        <f t="shared" si="2"/>
        <v>1.2321458036740423</v>
      </c>
      <c r="S10" s="1"/>
      <c r="T10" s="14">
        <v>0</v>
      </c>
      <c r="U10" s="1"/>
      <c r="V10" s="18">
        <f t="shared" si="3"/>
        <v>-1.1992514191365562</v>
      </c>
      <c r="W10" s="14">
        <f t="shared" si="4"/>
        <v>-0.68805477216620436</v>
      </c>
      <c r="X10" s="14">
        <f t="shared" si="5"/>
        <v>-10</v>
      </c>
      <c r="Y10" s="19">
        <f t="shared" si="6"/>
        <v>-10</v>
      </c>
      <c r="Z10" s="1"/>
      <c r="AA10" s="1"/>
      <c r="AB10" s="1"/>
    </row>
    <row r="11" spans="1:28">
      <c r="A11" s="1"/>
      <c r="B11" s="18">
        <v>3.7682619567752322</v>
      </c>
      <c r="C11" s="14">
        <v>0.46761558667987613</v>
      </c>
      <c r="D11" s="14"/>
      <c r="E11" s="14">
        <f>STANDARDIZE(B11,B19,B20)</f>
        <v>1.0316556673410804</v>
      </c>
      <c r="F11" s="14">
        <f>STANDARDIZE(C11,C19,C20)</f>
        <v>-0.97864720061437915</v>
      </c>
      <c r="G11" s="19">
        <v>0</v>
      </c>
      <c r="H11" s="1"/>
      <c r="I11" s="1"/>
      <c r="J11" s="1"/>
      <c r="K11" s="1"/>
      <c r="L11" s="14">
        <f t="shared" si="7"/>
        <v>1</v>
      </c>
      <c r="M11" s="14">
        <f>1/(1+EXP(-(J4+E11*J5+F11*J6)))</f>
        <v>0.74135218876705866</v>
      </c>
      <c r="N11" s="18">
        <f t="shared" si="1"/>
        <v>0.74135218876705866</v>
      </c>
      <c r="O11" s="1">
        <f t="shared" si="8"/>
        <v>0.76482018703725052</v>
      </c>
      <c r="P11" s="19">
        <f t="shared" si="9"/>
        <v>-0.72552224420622469</v>
      </c>
      <c r="Q11" s="1"/>
      <c r="R11" s="14">
        <f t="shared" si="2"/>
        <v>1.3522879448419873</v>
      </c>
      <c r="S11" s="1"/>
      <c r="T11" s="14">
        <v>0</v>
      </c>
      <c r="U11" s="1"/>
      <c r="V11" s="18">
        <f t="shared" si="3"/>
        <v>-10</v>
      </c>
      <c r="W11" s="14">
        <f t="shared" si="4"/>
        <v>-10</v>
      </c>
      <c r="X11" s="14">
        <f t="shared" si="5"/>
        <v>1.0316556673410804</v>
      </c>
      <c r="Y11" s="19">
        <f t="shared" si="6"/>
        <v>-0.97864720061437915</v>
      </c>
      <c r="Z11" s="1"/>
      <c r="AA11" s="1"/>
      <c r="AB11" s="1"/>
    </row>
    <row r="12" spans="1:28">
      <c r="A12" s="1"/>
      <c r="B12" s="18">
        <v>3.9793926858456894</v>
      </c>
      <c r="C12" s="14">
        <v>6.9594667301904667E-2</v>
      </c>
      <c r="D12" s="14"/>
      <c r="E12" s="14">
        <f>STANDARDIZE(B12,B19,B20)</f>
        <v>1.1605804566877349</v>
      </c>
      <c r="F12" s="14">
        <f>STANDARDIZE(C12,C19,C20)</f>
        <v>-1.2485351815672043</v>
      </c>
      <c r="G12" s="19">
        <v>0</v>
      </c>
      <c r="H12" s="1"/>
      <c r="I12" s="1"/>
      <c r="J12" s="1"/>
      <c r="K12" s="1"/>
      <c r="L12" s="14">
        <f t="shared" si="7"/>
        <v>1</v>
      </c>
      <c r="M12" s="14">
        <f>1/(1+EXP(-(J4+E12*J5+F12*J6)))</f>
        <v>0.71341850690874009</v>
      </c>
      <c r="N12" s="18">
        <f t="shared" si="1"/>
        <v>0.71341850690874009</v>
      </c>
      <c r="O12" s="1">
        <f t="shared" si="8"/>
        <v>0.82797957655762755</v>
      </c>
      <c r="P12" s="19">
        <f t="shared" si="9"/>
        <v>-0.89072810505670763</v>
      </c>
      <c r="Q12" s="1"/>
      <c r="R12" s="14">
        <f t="shared" si="2"/>
        <v>1.2497323396742428</v>
      </c>
      <c r="S12" s="1"/>
      <c r="T12" s="14">
        <v>0</v>
      </c>
      <c r="U12" s="1"/>
      <c r="V12" s="18">
        <f t="shared" si="3"/>
        <v>-10</v>
      </c>
      <c r="W12" s="14">
        <f t="shared" si="4"/>
        <v>-10</v>
      </c>
      <c r="X12" s="14">
        <f t="shared" si="5"/>
        <v>1.1605804566877349</v>
      </c>
      <c r="Y12" s="19">
        <f t="shared" si="6"/>
        <v>-1.2485351815672043</v>
      </c>
      <c r="Z12" s="1"/>
      <c r="AA12" s="1"/>
      <c r="AB12" s="1"/>
    </row>
    <row r="13" spans="1:28">
      <c r="A13" s="1"/>
      <c r="B13" s="18">
        <v>3.15048769463468</v>
      </c>
      <c r="C13" s="14">
        <v>2.6999859811973836E-2</v>
      </c>
      <c r="D13" s="14"/>
      <c r="E13" s="14">
        <f>STANDARDIZE(B13,B19,B20)</f>
        <v>0.65441822321859799</v>
      </c>
      <c r="F13" s="14">
        <f>STANDARDIZE(C13,C19,C20)</f>
        <v>-1.2774176498819287</v>
      </c>
      <c r="G13" s="19">
        <v>0</v>
      </c>
      <c r="H13" s="1"/>
      <c r="I13" s="1"/>
      <c r="J13" s="1"/>
      <c r="K13" s="1"/>
      <c r="L13" s="14">
        <f t="shared" si="7"/>
        <v>1</v>
      </c>
      <c r="M13" s="14">
        <f>1/(1+EXP(-(J4+E13*J5+F13*J6)))</f>
        <v>0.59314947448805666</v>
      </c>
      <c r="N13" s="18">
        <f t="shared" si="1"/>
        <v>0.59314947448805666</v>
      </c>
      <c r="O13" s="1">
        <f t="shared" si="8"/>
        <v>0.38816782519751913</v>
      </c>
      <c r="P13" s="19">
        <f t="shared" si="9"/>
        <v>-0.75769960772923439</v>
      </c>
      <c r="Q13" s="1"/>
      <c r="R13" s="14">
        <f t="shared" si="2"/>
        <v>0.89930942018012716</v>
      </c>
      <c r="S13" s="1"/>
      <c r="T13" s="14">
        <v>0</v>
      </c>
      <c r="U13" s="1"/>
      <c r="V13" s="18">
        <f t="shared" si="3"/>
        <v>-10</v>
      </c>
      <c r="W13" s="14">
        <f t="shared" si="4"/>
        <v>-10</v>
      </c>
      <c r="X13" s="14">
        <f t="shared" si="5"/>
        <v>0.65441822321859799</v>
      </c>
      <c r="Y13" s="19">
        <f t="shared" si="6"/>
        <v>-1.2774176498819287</v>
      </c>
      <c r="Z13" s="1"/>
      <c r="AA13" s="1"/>
      <c r="AB13" s="1"/>
    </row>
    <row r="14" spans="1:28">
      <c r="A14" s="1"/>
      <c r="B14" s="18">
        <v>3.9451879686573257</v>
      </c>
      <c r="C14" s="14">
        <v>0.64596302748177203</v>
      </c>
      <c r="D14" s="14"/>
      <c r="E14" s="14">
        <f>STANDARDIZE(B14,B19,B20)</f>
        <v>1.1396937009909833</v>
      </c>
      <c r="F14" s="14">
        <f>STANDARDIZE(C14,C19,C20)</f>
        <v>-0.85771428386881987</v>
      </c>
      <c r="G14" s="19">
        <v>0</v>
      </c>
      <c r="H14" s="1"/>
      <c r="I14" s="1"/>
      <c r="J14" s="1"/>
      <c r="K14" s="1"/>
      <c r="L14" s="14">
        <f t="shared" si="7"/>
        <v>1</v>
      </c>
      <c r="M14" s="14">
        <f>1/(1+EXP(-(J4+E14*J5+F14*J6)))</f>
        <v>0.78278652862616172</v>
      </c>
      <c r="N14" s="18">
        <f t="shared" si="1"/>
        <v>0.78278652862616172</v>
      </c>
      <c r="O14" s="1">
        <f t="shared" si="8"/>
        <v>0.89213687589583457</v>
      </c>
      <c r="P14" s="19">
        <f t="shared" si="9"/>
        <v>-0.6714071868227478</v>
      </c>
      <c r="Q14" s="1"/>
      <c r="R14" s="14">
        <f t="shared" si="2"/>
        <v>1.5268746699458893</v>
      </c>
      <c r="S14" s="1"/>
      <c r="T14" s="14">
        <v>0</v>
      </c>
      <c r="U14" s="1"/>
      <c r="V14" s="18">
        <f t="shared" si="3"/>
        <v>-10</v>
      </c>
      <c r="W14" s="14">
        <f t="shared" si="4"/>
        <v>-10</v>
      </c>
      <c r="X14" s="14">
        <f t="shared" si="5"/>
        <v>1.1396937009909833</v>
      </c>
      <c r="Y14" s="19">
        <f t="shared" si="6"/>
        <v>-0.85771428386881987</v>
      </c>
      <c r="Z14" s="1"/>
      <c r="AA14" s="1"/>
      <c r="AB14" s="1"/>
    </row>
    <row r="15" spans="1:28">
      <c r="A15" s="1"/>
      <c r="B15" s="18">
        <v>0.38969234021715526</v>
      </c>
      <c r="C15" s="14">
        <v>3.5517696626670174</v>
      </c>
      <c r="D15" s="14"/>
      <c r="E15" s="14">
        <f>STANDARDIZE(B15,B19,B20)</f>
        <v>-1.0314328182881136</v>
      </c>
      <c r="F15" s="14">
        <f>STANDARDIZE(C15,C19,C20)</f>
        <v>1.1126401563829273</v>
      </c>
      <c r="G15" s="19">
        <v>0</v>
      </c>
      <c r="H15" s="1"/>
      <c r="I15" s="1"/>
      <c r="J15" s="1"/>
      <c r="K15" s="1"/>
      <c r="L15" s="14">
        <f t="shared" si="7"/>
        <v>1</v>
      </c>
      <c r="M15" s="14">
        <f>1/(1+EXP(-(J4+E15*J5+F15*J6)))</f>
        <v>0.7467223928606147</v>
      </c>
      <c r="N15" s="18">
        <f t="shared" si="1"/>
        <v>0.7467223928606147</v>
      </c>
      <c r="O15" s="1">
        <f t="shared" si="8"/>
        <v>-0.7701939821470678</v>
      </c>
      <c r="P15" s="19">
        <f t="shared" si="9"/>
        <v>0.83083331996706811</v>
      </c>
      <c r="Q15" s="1"/>
      <c r="R15" s="14">
        <f t="shared" si="2"/>
        <v>1.373269130385435</v>
      </c>
      <c r="S15" s="1"/>
      <c r="T15" s="14">
        <v>0</v>
      </c>
      <c r="U15" s="1"/>
      <c r="V15" s="18">
        <f t="shared" si="3"/>
        <v>-10</v>
      </c>
      <c r="W15" s="14">
        <f t="shared" si="4"/>
        <v>-10</v>
      </c>
      <c r="X15" s="14">
        <f t="shared" si="5"/>
        <v>-1.0314328182881136</v>
      </c>
      <c r="Y15" s="19">
        <f t="shared" si="6"/>
        <v>1.1126401563829273</v>
      </c>
      <c r="Z15" s="1"/>
      <c r="AA15" s="1"/>
      <c r="AB15" s="1"/>
    </row>
    <row r="16" spans="1:28">
      <c r="A16" s="1"/>
      <c r="B16" s="18">
        <v>0.84155565998337367</v>
      </c>
      <c r="C16" s="14">
        <v>3.0225362566761973</v>
      </c>
      <c r="D16" s="14"/>
      <c r="E16" s="14">
        <f>STANDARDIZE(B16,B19,B20)</f>
        <v>-0.75550716989564903</v>
      </c>
      <c r="F16" s="14">
        <f>STANDARDIZE(C16,C19,C20)</f>
        <v>0.75378028635682326</v>
      </c>
      <c r="G16" s="19">
        <v>0</v>
      </c>
      <c r="H16" s="1"/>
      <c r="I16" s="1"/>
      <c r="J16" s="1"/>
      <c r="K16" s="1"/>
      <c r="L16" s="14">
        <f t="shared" si="7"/>
        <v>1</v>
      </c>
      <c r="M16" s="14">
        <f>1/(1+EXP(-(J4+E16*J5+F16*J6)))</f>
        <v>0.73071891727465887</v>
      </c>
      <c r="N16" s="18">
        <f t="shared" si="1"/>
        <v>0.73071891727465887</v>
      </c>
      <c r="O16" s="1">
        <f t="shared" si="8"/>
        <v>-0.55206338117939047</v>
      </c>
      <c r="P16" s="19">
        <f t="shared" si="9"/>
        <v>0.55080151470964023</v>
      </c>
      <c r="Q16" s="1"/>
      <c r="R16" s="14">
        <f t="shared" si="2"/>
        <v>1.3119995277316925</v>
      </c>
      <c r="S16" s="1"/>
      <c r="T16" s="14">
        <v>0</v>
      </c>
      <c r="U16" s="1"/>
      <c r="V16" s="18">
        <f t="shared" si="3"/>
        <v>-10</v>
      </c>
      <c r="W16" s="14">
        <f t="shared" si="4"/>
        <v>-10</v>
      </c>
      <c r="X16" s="14">
        <f t="shared" si="5"/>
        <v>-0.75550716989564903</v>
      </c>
      <c r="Y16" s="19">
        <f t="shared" si="6"/>
        <v>0.75378028635682326</v>
      </c>
      <c r="Z16" s="1"/>
      <c r="AA16" s="1"/>
      <c r="AB16" s="1"/>
    </row>
    <row r="17" spans="1:28">
      <c r="A17" s="1"/>
      <c r="B17" s="18">
        <v>0.73293332647464526</v>
      </c>
      <c r="C17" s="14">
        <v>3.2796065069981797</v>
      </c>
      <c r="D17" s="14"/>
      <c r="E17" s="14">
        <f>STANDARDIZE(B17,B19,B20)</f>
        <v>-0.82183627095834433</v>
      </c>
      <c r="F17" s="14">
        <f>STANDARDIZE(C17,C19,C20)</f>
        <v>0.92809316149631294</v>
      </c>
      <c r="G17" s="19">
        <v>0</v>
      </c>
      <c r="H17" s="1"/>
      <c r="I17" s="1"/>
      <c r="J17" s="1"/>
      <c r="K17" s="1"/>
      <c r="L17" s="14">
        <f t="shared" si="7"/>
        <v>1</v>
      </c>
      <c r="M17" s="14">
        <f>1/(1+EXP(-(J4+E17*J5+F17*J6)))</f>
        <v>0.75143062175005837</v>
      </c>
      <c r="N17" s="18">
        <f t="shared" si="1"/>
        <v>0.75143062175005837</v>
      </c>
      <c r="O17" s="1">
        <f t="shared" si="8"/>
        <v>-0.61755294006297812</v>
      </c>
      <c r="P17" s="19">
        <f t="shared" si="9"/>
        <v>0.69739762138515171</v>
      </c>
      <c r="Q17" s="1"/>
      <c r="R17" s="14">
        <f t="shared" si="2"/>
        <v>1.392033284282669</v>
      </c>
      <c r="S17" s="1"/>
      <c r="T17" s="14">
        <v>0</v>
      </c>
      <c r="U17" s="1"/>
      <c r="V17" s="18">
        <f t="shared" si="3"/>
        <v>-10</v>
      </c>
      <c r="W17" s="14">
        <f t="shared" si="4"/>
        <v>-10</v>
      </c>
      <c r="X17" s="14">
        <f t="shared" si="5"/>
        <v>-0.82183627095834433</v>
      </c>
      <c r="Y17" s="19">
        <f t="shared" si="6"/>
        <v>0.92809316149631294</v>
      </c>
      <c r="Z17" s="1"/>
      <c r="AA17" s="1"/>
      <c r="AB17" s="1"/>
    </row>
    <row r="18" spans="1:28">
      <c r="A18" s="1"/>
      <c r="B18" s="18">
        <v>0.3595673993187154</v>
      </c>
      <c r="C18" s="14">
        <v>3.2634520949315373</v>
      </c>
      <c r="D18" s="14"/>
      <c r="E18" s="26">
        <f>STANDARDIZE(B18,B19,B20)</f>
        <v>-1.0498283009187623</v>
      </c>
      <c r="F18" s="26">
        <f>STANDARDIZE(C18,C19,C20)</f>
        <v>0.91713926072406282</v>
      </c>
      <c r="G18" s="27">
        <v>0</v>
      </c>
      <c r="H18" s="1"/>
      <c r="I18" s="1"/>
      <c r="J18" s="1"/>
      <c r="K18" s="1"/>
      <c r="L18" s="26">
        <f t="shared" si="7"/>
        <v>1</v>
      </c>
      <c r="M18" s="26">
        <f>1/(1+EXP(-(J4+E18*J5+F18*J6)))</f>
        <v>0.70418585677378687</v>
      </c>
      <c r="N18" s="30">
        <f t="shared" si="1"/>
        <v>0.70418585677378687</v>
      </c>
      <c r="O18" s="31">
        <f>N18*E18</f>
        <v>-0.7392742415478476</v>
      </c>
      <c r="P18" s="27">
        <f>N18*F18</f>
        <v>0.64583649609385163</v>
      </c>
      <c r="Q18" s="1"/>
      <c r="R18" s="26">
        <f t="shared" si="2"/>
        <v>1.2180239163724238</v>
      </c>
      <c r="S18" s="1"/>
      <c r="T18" s="26">
        <v>0</v>
      </c>
      <c r="U18" s="1"/>
      <c r="V18" s="30">
        <f t="shared" si="3"/>
        <v>-10</v>
      </c>
      <c r="W18" s="26">
        <f t="shared" si="4"/>
        <v>-10</v>
      </c>
      <c r="X18" s="26">
        <f t="shared" si="5"/>
        <v>-1.0498283009187623</v>
      </c>
      <c r="Y18" s="27">
        <f t="shared" si="6"/>
        <v>0.91713926072406282</v>
      </c>
      <c r="Z18" s="1"/>
      <c r="AA18" s="1"/>
      <c r="AB18" s="1"/>
    </row>
    <row r="19" spans="1:28">
      <c r="A19" s="5" t="s">
        <v>5</v>
      </c>
      <c r="B19" s="11">
        <f>AVERAGE(B3:B18)</f>
        <v>2.078794676671869</v>
      </c>
      <c r="C19" s="11">
        <f>AVERAGE(C3:C18)</f>
        <v>1.9108886704238288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4" t="s">
        <v>27</v>
      </c>
      <c r="O19" s="5" t="s">
        <v>28</v>
      </c>
      <c r="P19" s="32" t="s">
        <v>29</v>
      </c>
      <c r="Q19" s="1"/>
      <c r="R19" s="5" t="s">
        <v>2</v>
      </c>
      <c r="S19" s="1"/>
      <c r="T19" s="5" t="s">
        <v>12</v>
      </c>
      <c r="U19" s="1"/>
      <c r="V19" s="1"/>
      <c r="W19" s="1"/>
      <c r="X19" s="1"/>
      <c r="Y19" s="1"/>
      <c r="Z19" s="1"/>
      <c r="AA19" s="1"/>
      <c r="AB19" s="1"/>
    </row>
    <row r="20" spans="1:28">
      <c r="A20" s="5" t="s">
        <v>6</v>
      </c>
      <c r="B20" s="11">
        <f>_xlfn.STDEV.P(B3:B18)</f>
        <v>1.6376271013541581</v>
      </c>
      <c r="C20" s="11">
        <f>_xlfn.STDEV.P(C3:C18)</f>
        <v>1.4747634110002958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33">
        <f>SUM(N3:N18)</f>
        <v>2.7070669314993268</v>
      </c>
      <c r="O20" s="34">
        <f>SUM(O3:O18)</f>
        <v>3.0361008810454826</v>
      </c>
      <c r="P20" s="35">
        <f>SUM(P3:P18)</f>
        <v>1.9923241150413695</v>
      </c>
      <c r="Q20" s="1"/>
      <c r="R20" s="36">
        <f>SUM(R3:R18)</f>
        <v>15.574511743912197</v>
      </c>
      <c r="S20" s="1"/>
      <c r="T20" s="37">
        <f>SUM(T3:T18)/COUNT(T3:T18)</f>
        <v>0.25</v>
      </c>
      <c r="U20" s="1"/>
      <c r="V20" s="1"/>
      <c r="W20" s="1"/>
      <c r="X20" s="1"/>
      <c r="Y20" s="1"/>
      <c r="Z20" s="1"/>
      <c r="AA20" s="1"/>
      <c r="AB20" s="1"/>
    </row>
    <row r="21" spans="1:2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5" t="s">
        <v>11</v>
      </c>
      <c r="P23" s="11">
        <v>0.01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9" customHeight="1" thickBo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4" t="s">
        <v>34</v>
      </c>
      <c r="P25" s="16">
        <f>J3+1</f>
        <v>2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0" t="s">
        <v>30</v>
      </c>
      <c r="P26" s="38">
        <f>J4-P23*N20</f>
        <v>0.97292933068500675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0" t="s">
        <v>31</v>
      </c>
      <c r="P27" s="38">
        <f>J5-P23*O20</f>
        <v>0.96963899118954522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1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8" t="s">
        <v>32</v>
      </c>
      <c r="P28" s="39">
        <f>J6-P23*P20</f>
        <v>0.98007675884958634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</sheetData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65A54-0CBA-0447-8CA4-10B03F11A3B0}">
  <dimension ref="A1"/>
  <sheetViews>
    <sheetView workbookViewId="0">
      <selection activeCell="I40" sqref="I40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XOR dataset</vt:lpstr>
      <vt:lpstr>(Demo Movie)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Atsuhiko MAEDA</cp:lastModifiedBy>
  <dcterms:created xsi:type="dcterms:W3CDTF">2022-09-07T10:10:54Z</dcterms:created>
  <dcterms:modified xsi:type="dcterms:W3CDTF">2025-11-06T08:55:19Z</dcterms:modified>
</cp:coreProperties>
</file>