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e\erfle\private\balloon\SIE\"/>
    </mc:Choice>
  </mc:AlternateContent>
  <bookViews>
    <workbookView xWindow="5745" yWindow="90" windowWidth="5865" windowHeight="3390" tabRatio="649"/>
  </bookViews>
  <sheets>
    <sheet name="InstructorNotes" sheetId="20" r:id="rId1"/>
    <sheet name="Pt1&amp;2 question. ppt slide 30 " sheetId="18" r:id="rId2"/>
    <sheet name="Pt3ConstrainedOpt. ppt slide 31" sheetId="19" r:id="rId3"/>
    <sheet name="InterdependentDemand" sheetId="3" r:id="rId4"/>
  </sheets>
  <definedNames>
    <definedName name="a">'Pt1&amp;2 question. ppt slide 30 '!$A$3</definedName>
    <definedName name="b">'Pt1&amp;2 question. ppt slide 30 '!$A$4</definedName>
    <definedName name="d">'Pt1&amp;2 question. ppt slide 30 '!$A$6</definedName>
    <definedName name="e">'Pt1&amp;2 question. ppt slide 30 '!$A$7</definedName>
    <definedName name="_xlnm.Print_Area" localSheetId="3">InterdependentDemand!$A$1:$N$40</definedName>
  </definedNames>
  <calcPr calcId="162913" concurrentCalc="0"/>
</workbook>
</file>

<file path=xl/calcChain.xml><?xml version="1.0" encoding="utf-8"?>
<calcChain xmlns="http://schemas.openxmlformats.org/spreadsheetml/2006/main">
  <c r="F15" i="19" l="1"/>
  <c r="G15" i="19"/>
  <c r="G14" i="19"/>
  <c r="F14" i="19"/>
  <c r="E14" i="19"/>
  <c r="E15" i="19"/>
  <c r="E13" i="19"/>
  <c r="E12" i="19"/>
  <c r="E11" i="19"/>
  <c r="E7" i="19"/>
  <c r="E8" i="19"/>
  <c r="E6" i="19"/>
  <c r="C12" i="19"/>
  <c r="C13" i="19"/>
  <c r="C11" i="19"/>
  <c r="D7" i="19"/>
  <c r="D8" i="19"/>
  <c r="D6" i="19"/>
  <c r="D13" i="19"/>
  <c r="D11" i="19"/>
  <c r="C8" i="19"/>
  <c r="C6" i="19"/>
  <c r="I8" i="3"/>
  <c r="I10" i="3"/>
  <c r="I11" i="3"/>
  <c r="I12" i="3"/>
  <c r="J8" i="3"/>
  <c r="J10" i="3"/>
  <c r="J11" i="3"/>
  <c r="J12" i="3"/>
  <c r="K13" i="3"/>
  <c r="M43" i="3"/>
  <c r="H87" i="18"/>
  <c r="H88" i="18"/>
  <c r="H89" i="18"/>
  <c r="H92" i="18"/>
  <c r="H93" i="18"/>
  <c r="H94" i="18"/>
  <c r="F89" i="18"/>
  <c r="G89" i="18"/>
  <c r="F92" i="18"/>
  <c r="G92" i="18"/>
  <c r="F93" i="18"/>
  <c r="G93" i="18"/>
  <c r="F94" i="18"/>
  <c r="G94" i="18"/>
  <c r="G88" i="18"/>
  <c r="F88" i="18"/>
  <c r="G87" i="18"/>
  <c r="F87" i="18"/>
  <c r="D94" i="18"/>
  <c r="C94" i="18"/>
  <c r="E94" i="18"/>
  <c r="C93" i="18"/>
  <c r="E93" i="18"/>
  <c r="D92" i="18"/>
  <c r="C92" i="18"/>
  <c r="E92" i="18"/>
  <c r="C89" i="18"/>
  <c r="D89" i="18"/>
  <c r="E89" i="18"/>
  <c r="D88" i="18"/>
  <c r="E88" i="18"/>
  <c r="C87" i="18"/>
  <c r="D87" i="18"/>
  <c r="E87" i="18"/>
  <c r="E83" i="18"/>
  <c r="E82" i="18"/>
  <c r="E81" i="18"/>
  <c r="F81" i="18"/>
  <c r="G81" i="18"/>
  <c r="H81" i="18"/>
  <c r="H80" i="18"/>
  <c r="G80" i="18"/>
  <c r="F80" i="18"/>
  <c r="E80" i="18"/>
  <c r="D79" i="18"/>
  <c r="C79" i="18"/>
  <c r="E79" i="18"/>
  <c r="C78" i="18"/>
  <c r="E78" i="18"/>
  <c r="D77" i="18"/>
  <c r="C77" i="18"/>
  <c r="E77" i="18"/>
  <c r="C74" i="18"/>
  <c r="D74" i="18"/>
  <c r="E74" i="18"/>
  <c r="D73" i="18"/>
  <c r="E73" i="18"/>
  <c r="C72" i="18"/>
  <c r="D72" i="18"/>
  <c r="E72" i="18"/>
  <c r="D52" i="18"/>
  <c r="C52" i="18"/>
  <c r="E52" i="18"/>
  <c r="C51" i="18"/>
  <c r="E51" i="18"/>
  <c r="D50" i="18"/>
  <c r="C50" i="18"/>
  <c r="E50" i="18"/>
  <c r="C47" i="18"/>
  <c r="D47" i="18"/>
  <c r="E47" i="18"/>
  <c r="D46" i="18"/>
  <c r="E46" i="18"/>
  <c r="C45" i="18"/>
  <c r="D45" i="18"/>
  <c r="E45" i="18"/>
  <c r="C29" i="18"/>
  <c r="D30" i="18"/>
  <c r="C30" i="18"/>
  <c r="D28" i="18"/>
  <c r="C28" i="18"/>
  <c r="E30" i="18"/>
  <c r="E29" i="18"/>
  <c r="E28" i="18"/>
  <c r="D24" i="18"/>
  <c r="E24" i="18"/>
  <c r="C25" i="18"/>
  <c r="D25" i="18"/>
  <c r="E25" i="18"/>
  <c r="C23" i="18"/>
  <c r="D23" i="18"/>
  <c r="E23" i="18"/>
  <c r="I26" i="3"/>
  <c r="I24" i="3"/>
  <c r="K26" i="3"/>
  <c r="L26" i="3"/>
  <c r="M26" i="3"/>
  <c r="M25" i="3"/>
  <c r="K22" i="3"/>
</calcChain>
</file>

<file path=xl/sharedStrings.xml><?xml version="1.0" encoding="utf-8"?>
<sst xmlns="http://schemas.openxmlformats.org/spreadsheetml/2006/main" count="309" uniqueCount="196">
  <si>
    <t>Price</t>
  </si>
  <si>
    <t>X</t>
  </si>
  <si>
    <t>Y</t>
  </si>
  <si>
    <t>Segment</t>
  </si>
  <si>
    <t>TR in segment</t>
  </si>
  <si>
    <t>VC in segment</t>
  </si>
  <si>
    <t>PS in segment</t>
  </si>
  <si>
    <t>Profit for firm as a whole:</t>
  </si>
  <si>
    <r>
      <t xml:space="preserve">y </t>
    </r>
    <r>
      <rPr>
        <sz val="12"/>
        <color indexed="8"/>
        <rFont val="Times New Roman"/>
        <family val="1"/>
      </rPr>
      <t xml:space="preserve"> \  </t>
    </r>
    <r>
      <rPr>
        <i/>
        <sz val="12"/>
        <color indexed="8"/>
        <rFont val="Times New Roman"/>
        <family val="1"/>
      </rPr>
      <t>x</t>
    </r>
  </si>
  <si>
    <t>value of x</t>
  </si>
  <si>
    <r>
      <t xml:space="preserve">value of </t>
    </r>
    <r>
      <rPr>
        <i/>
        <sz val="12"/>
        <color indexed="8"/>
        <rFont val="Times New Roman"/>
        <family val="1"/>
      </rPr>
      <t>y</t>
    </r>
  </si>
  <si>
    <r>
      <rPr>
        <sz val="12"/>
        <color indexed="8"/>
        <rFont val="Symbol"/>
        <family val="1"/>
        <charset val="2"/>
      </rPr>
      <t>p</t>
    </r>
    <r>
      <rPr>
        <sz val="12"/>
        <color indexed="8"/>
        <rFont val="Times New Roman"/>
        <family val="1"/>
      </rPr>
      <t xml:space="preserve"> at (x,y)</t>
    </r>
  </si>
  <si>
    <t>x*</t>
  </si>
  <si>
    <t>y*</t>
  </si>
  <si>
    <t>B;7. What profits result in this instance (make sure to delineate how much TR and VC comes from each segment)? Since fixed costs are joint, we cannot talk about profit from each segment but we can talk about producer surplus from each segment (since PS = TR – VC). How much PS is obtained from each segment?</t>
  </si>
  <si>
    <t>value, economic interpretation</t>
  </si>
  <si>
    <r>
      <rPr>
        <sz val="12"/>
        <color indexed="8"/>
        <rFont val="Symbol"/>
        <family val="1"/>
        <charset val="2"/>
      </rPr>
      <t xml:space="preserve">p </t>
    </r>
    <r>
      <rPr>
        <sz val="12"/>
        <color indexed="8"/>
        <rFont val="Times New Roman"/>
        <family val="1"/>
      </rPr>
      <t>given production near optimal (</t>
    </r>
    <r>
      <rPr>
        <i/>
        <sz val="12"/>
        <color indexed="8"/>
        <rFont val="Times New Roman"/>
        <family val="1"/>
      </rPr>
      <t>x</t>
    </r>
    <r>
      <rPr>
        <sz val="12"/>
        <color indexed="8"/>
        <rFont val="Times New Roman"/>
        <family val="1"/>
      </rPr>
      <t xml:space="preserve">*, </t>
    </r>
    <r>
      <rPr>
        <i/>
        <sz val="12"/>
        <color indexed="8"/>
        <rFont val="Times New Roman"/>
        <family val="1"/>
      </rPr>
      <t>y</t>
    </r>
    <r>
      <rPr>
        <sz val="12"/>
        <color indexed="8"/>
        <rFont val="Times New Roman"/>
        <family val="1"/>
      </rPr>
      <t>*). Provide answers to nearest $1.</t>
    </r>
  </si>
  <si>
    <r>
      <t>A;2. What prices will the firm be able to charge for each product given production at (</t>
    </r>
    <r>
      <rPr>
        <i/>
        <sz val="14"/>
        <rFont val="Times New Roman"/>
        <family val="1"/>
      </rPr>
      <t>x</t>
    </r>
    <r>
      <rPr>
        <sz val="14"/>
        <rFont val="Times New Roman"/>
        <family val="1"/>
      </rPr>
      <t xml:space="preserve">*, </t>
    </r>
    <r>
      <rPr>
        <i/>
        <sz val="14"/>
        <rFont val="Times New Roman"/>
        <family val="1"/>
      </rPr>
      <t>y</t>
    </r>
    <r>
      <rPr>
        <sz val="14"/>
        <rFont val="Times New Roman"/>
        <family val="1"/>
      </rPr>
      <t>*)?</t>
    </r>
  </si>
  <si>
    <t>.</t>
  </si>
  <si>
    <r>
      <t xml:space="preserve">D;9. Verify that (x*, y*) is optimal by determining the profits that result if </t>
    </r>
    <r>
      <rPr>
        <i/>
        <sz val="12"/>
        <rFont val="Times New Roman"/>
        <family val="1"/>
      </rPr>
      <t>x</t>
    </r>
    <r>
      <rPr>
        <sz val="12"/>
        <rFont val="Times New Roman"/>
        <family val="1"/>
      </rPr>
      <t xml:space="preserve"> and </t>
    </r>
    <r>
      <rPr>
        <i/>
        <sz val="12"/>
        <rFont val="Times New Roman"/>
        <family val="1"/>
      </rPr>
      <t>y</t>
    </r>
    <r>
      <rPr>
        <sz val="12"/>
        <rFont val="Times New Roman"/>
        <family val="1"/>
      </rPr>
      <t xml:space="preserve"> are 1 unit more or less than optimal. Do so by filling in the table.</t>
    </r>
  </si>
  <si>
    <t>y* - 1</t>
  </si>
  <si>
    <t>x* - 1</t>
  </si>
  <si>
    <t>x* + 1</t>
  </si>
  <si>
    <t>i. Equation for optimal x as a function of y, x(y):</t>
  </si>
  <si>
    <t>ii. Equation for optimal y as a function of x, y(x):</t>
  </si>
  <si>
    <t>A-style</t>
  </si>
  <si>
    <t>B-style</t>
  </si>
  <si>
    <r>
      <t xml:space="preserve">E;5. This problem can also be solved by considering the </t>
    </r>
    <r>
      <rPr>
        <sz val="14"/>
        <rFont val="Symbol"/>
        <family val="1"/>
        <charset val="2"/>
      </rPr>
      <t>p</t>
    </r>
    <r>
      <rPr>
        <sz val="14"/>
        <rFont val="Times New Roman"/>
        <family val="1"/>
      </rPr>
      <t>(x, y) function based on the above information. i. Provide an equation for optimal x for a given value of y, x(y). ii. Provide an equation for optimal y for a given value of x, y(x).               (</t>
    </r>
    <r>
      <rPr>
        <b/>
        <sz val="14"/>
        <rFont val="Times New Roman"/>
        <family val="1"/>
      </rPr>
      <t>Hints</t>
    </r>
    <r>
      <rPr>
        <sz val="14"/>
        <rFont val="Times New Roman"/>
        <family val="1"/>
      </rPr>
      <t>: You've seen equations like this before, in the first part of the course. Solving these you obtain (x*, y*).)</t>
    </r>
  </si>
  <si>
    <t>y* + 1</t>
  </si>
  <si>
    <t>A&amp;D faces joint fixed cost of</t>
  </si>
  <si>
    <t xml:space="preserve">and constant marginal cost of production in each product segment of </t>
  </si>
  <si>
    <r>
      <rPr>
        <b/>
        <sz val="16"/>
        <rFont val="Times New Roman"/>
        <family val="1"/>
      </rPr>
      <t>MC</t>
    </r>
    <r>
      <rPr>
        <b/>
        <i/>
        <vertAlign val="subscript"/>
        <sz val="16"/>
        <rFont val="Times New Roman"/>
        <family val="1"/>
      </rPr>
      <t>X</t>
    </r>
    <r>
      <rPr>
        <b/>
        <sz val="16"/>
        <rFont val="Times New Roman"/>
        <family val="1"/>
      </rPr>
      <t xml:space="preserve"> =</t>
    </r>
  </si>
  <si>
    <t xml:space="preserve">and </t>
  </si>
  <si>
    <r>
      <rPr>
        <b/>
        <sz val="16"/>
        <rFont val="Times New Roman"/>
        <family val="1"/>
      </rPr>
      <t>MC</t>
    </r>
    <r>
      <rPr>
        <b/>
        <i/>
        <vertAlign val="subscript"/>
        <sz val="16"/>
        <rFont val="Times New Roman"/>
        <family val="1"/>
      </rPr>
      <t>Y</t>
    </r>
    <r>
      <rPr>
        <b/>
        <sz val="16"/>
        <rFont val="Times New Roman"/>
        <family val="1"/>
      </rPr>
      <t xml:space="preserve"> =</t>
    </r>
  </si>
  <si>
    <t>Gain in revenue from market for X from selling one more unit of x</t>
  </si>
  <si>
    <r>
      <t>P</t>
    </r>
    <r>
      <rPr>
        <b/>
        <i/>
        <vertAlign val="subscript"/>
        <sz val="18"/>
        <rFont val="Times New Roman"/>
        <family val="1"/>
      </rPr>
      <t>X</t>
    </r>
    <r>
      <rPr>
        <b/>
        <sz val="18"/>
        <rFont val="Times New Roman"/>
        <family val="1"/>
      </rPr>
      <t xml:space="preserve"> = 500 – 20</t>
    </r>
    <r>
      <rPr>
        <b/>
        <i/>
        <sz val="18"/>
        <rFont val="Times New Roman"/>
        <family val="1"/>
      </rPr>
      <t>x</t>
    </r>
    <r>
      <rPr>
        <b/>
        <sz val="18"/>
        <rFont val="Times New Roman"/>
        <family val="1"/>
      </rPr>
      <t xml:space="preserve"> +  5</t>
    </r>
    <r>
      <rPr>
        <b/>
        <i/>
        <sz val="18"/>
        <rFont val="Times New Roman"/>
        <family val="1"/>
      </rPr>
      <t>y</t>
    </r>
    <r>
      <rPr>
        <i/>
        <sz val="18"/>
        <rFont val="Times New Roman"/>
        <family val="1"/>
      </rPr>
      <t xml:space="preserve"> </t>
    </r>
  </si>
  <si>
    <r>
      <t>P</t>
    </r>
    <r>
      <rPr>
        <b/>
        <i/>
        <vertAlign val="subscript"/>
        <sz val="18"/>
        <rFont val="Times New Roman"/>
        <family val="1"/>
      </rPr>
      <t>Y</t>
    </r>
    <r>
      <rPr>
        <b/>
        <sz val="18"/>
        <rFont val="Times New Roman"/>
        <family val="1"/>
      </rPr>
      <t xml:space="preserve"> = 200 – 10</t>
    </r>
    <r>
      <rPr>
        <b/>
        <i/>
        <sz val="18"/>
        <rFont val="Times New Roman"/>
        <family val="1"/>
      </rPr>
      <t xml:space="preserve">y </t>
    </r>
    <r>
      <rPr>
        <b/>
        <sz val="18"/>
        <rFont val="Times New Roman"/>
        <family val="1"/>
      </rPr>
      <t>+ 5</t>
    </r>
    <r>
      <rPr>
        <b/>
        <i/>
        <sz val="18"/>
        <rFont val="Times New Roman"/>
        <family val="1"/>
      </rPr>
      <t>x</t>
    </r>
  </si>
  <si>
    <t>F18 Quiz 13</t>
  </si>
  <si>
    <r>
      <t>FACT</t>
    </r>
    <r>
      <rPr>
        <sz val="14"/>
        <rFont val="Times New Roman"/>
        <family val="1"/>
      </rPr>
      <t>: Given these conditions, the optimal bundle</t>
    </r>
    <r>
      <rPr>
        <b/>
        <sz val="14"/>
        <rFont val="Times New Roman"/>
        <family val="1"/>
      </rPr>
      <t xml:space="preserve"> (</t>
    </r>
    <r>
      <rPr>
        <b/>
        <i/>
        <sz val="14"/>
        <rFont val="Times New Roman"/>
        <family val="1"/>
      </rPr>
      <t>x</t>
    </r>
    <r>
      <rPr>
        <b/>
        <sz val="14"/>
        <rFont val="Times New Roman"/>
        <family val="1"/>
      </rPr>
      <t xml:space="preserve">*, </t>
    </r>
    <r>
      <rPr>
        <b/>
        <i/>
        <sz val="14"/>
        <rFont val="Times New Roman"/>
        <family val="1"/>
      </rPr>
      <t>y</t>
    </r>
    <r>
      <rPr>
        <b/>
        <sz val="14"/>
        <rFont val="Times New Roman"/>
        <family val="1"/>
      </rPr>
      <t>*) = (14, 16)</t>
    </r>
    <r>
      <rPr>
        <sz val="14"/>
        <rFont val="Times New Roman"/>
        <family val="1"/>
      </rPr>
      <t xml:space="preserve">. </t>
    </r>
  </si>
  <si>
    <t>Gain due to higher price in X due to increased sales of one unit of good y</t>
  </si>
  <si>
    <t>Gain due to higher price in Y due to increased sales of one unit of good x</t>
  </si>
  <si>
    <t>x(y) = 10 + 0.25y   or   x(y) = 10 + y/4</t>
  </si>
  <si>
    <t>y(x) = 9 + 0.5x    or    y(x) = 9 + x/2</t>
  </si>
  <si>
    <t>This is more like an A-style balloon due to the positive slope on x(y) and y(x) functions.</t>
  </si>
  <si>
    <r>
      <rPr>
        <i/>
        <sz val="14"/>
        <rFont val="Times New Roman"/>
        <family val="1"/>
      </rPr>
      <t>Andy</t>
    </r>
    <r>
      <rPr>
        <sz val="14"/>
        <rFont val="Times New Roman"/>
        <family val="1"/>
      </rPr>
      <t xml:space="preserve"> used to make </t>
    </r>
    <r>
      <rPr>
        <i/>
        <sz val="14"/>
        <rFont val="Times New Roman"/>
        <family val="1"/>
      </rPr>
      <t>x</t>
    </r>
    <r>
      <rPr>
        <sz val="14"/>
        <rFont val="Times New Roman"/>
        <family val="1"/>
      </rPr>
      <t xml:space="preserve"> and </t>
    </r>
    <r>
      <rPr>
        <i/>
        <sz val="14"/>
        <rFont val="Times New Roman"/>
        <family val="1"/>
      </rPr>
      <t>Devi</t>
    </r>
    <r>
      <rPr>
        <sz val="14"/>
        <rFont val="Times New Roman"/>
        <family val="1"/>
      </rPr>
      <t xml:space="preserve"> used to make </t>
    </r>
    <r>
      <rPr>
        <i/>
        <sz val="14"/>
        <rFont val="Times New Roman"/>
        <family val="1"/>
      </rPr>
      <t>y</t>
    </r>
    <r>
      <rPr>
        <sz val="14"/>
        <rFont val="Times New Roman"/>
        <family val="1"/>
      </rPr>
      <t xml:space="preserve"> but Andy and Devi have discovered the benefit to be had by joining forces to make </t>
    </r>
    <r>
      <rPr>
        <i/>
        <sz val="14"/>
        <rFont val="Times New Roman"/>
        <family val="1"/>
      </rPr>
      <t>x</t>
    </r>
    <r>
      <rPr>
        <sz val="14"/>
        <rFont val="Times New Roman"/>
        <family val="1"/>
      </rPr>
      <t xml:space="preserve"> and </t>
    </r>
    <r>
      <rPr>
        <i/>
        <sz val="14"/>
        <rFont val="Times New Roman"/>
        <family val="1"/>
      </rPr>
      <t xml:space="preserve">y </t>
    </r>
    <r>
      <rPr>
        <sz val="14"/>
        <rFont val="Times New Roman"/>
        <family val="1"/>
      </rPr>
      <t xml:space="preserve">as a joint venture, </t>
    </r>
    <r>
      <rPr>
        <b/>
        <i/>
        <sz val="14"/>
        <rFont val="Times New Roman"/>
        <family val="1"/>
      </rPr>
      <t>A&amp;D Enterprises</t>
    </r>
    <r>
      <rPr>
        <sz val="14"/>
        <rFont val="Times New Roman"/>
        <family val="1"/>
      </rPr>
      <t xml:space="preserve">. </t>
    </r>
    <r>
      <rPr>
        <i/>
        <sz val="14"/>
        <rFont val="Times New Roman"/>
        <family val="1"/>
      </rPr>
      <t>Camala</t>
    </r>
    <r>
      <rPr>
        <sz val="14"/>
        <rFont val="Times New Roman"/>
        <family val="1"/>
      </rPr>
      <t>, the person who is currently running their joint venture, notes that inverse demand for each shows that pricing in one market depends on sales in the other according to the equations:</t>
    </r>
  </si>
  <si>
    <r>
      <rPr>
        <sz val="10"/>
        <rFont val="Symbol"/>
        <family val="1"/>
        <charset val="2"/>
      </rPr>
      <t>D</t>
    </r>
    <r>
      <rPr>
        <sz val="10"/>
        <rFont val="Arial"/>
        <family val="2"/>
      </rPr>
      <t>x</t>
    </r>
  </si>
  <si>
    <t>x</t>
  </si>
  <si>
    <t>y</t>
  </si>
  <si>
    <r>
      <rPr>
        <sz val="14"/>
        <rFont val="Symbol"/>
        <family val="1"/>
        <charset val="2"/>
      </rPr>
      <t>p</t>
    </r>
    <r>
      <rPr>
        <sz val="14"/>
        <rFont val="Arial"/>
        <family val="2"/>
      </rPr>
      <t>(x,y)</t>
    </r>
  </si>
  <si>
    <r>
      <t xml:space="preserve">x is </t>
    </r>
    <r>
      <rPr>
        <sz val="11"/>
        <rFont val="Symbol"/>
        <family val="1"/>
        <charset val="2"/>
      </rPr>
      <t>D</t>
    </r>
    <r>
      <rPr>
        <sz val="11"/>
        <rFont val="Times New Roman"/>
        <family val="1"/>
      </rPr>
      <t>x more than x</t>
    </r>
    <r>
      <rPr>
        <vertAlign val="subscript"/>
        <sz val="11"/>
        <rFont val="Times New Roman"/>
        <family val="1"/>
      </rPr>
      <t>max</t>
    </r>
  </si>
  <si>
    <r>
      <rPr>
        <sz val="11"/>
        <rFont val="Symbol"/>
        <family val="1"/>
        <charset val="2"/>
      </rPr>
      <t>p</t>
    </r>
    <r>
      <rPr>
        <sz val="11"/>
        <rFont val="Times New Roman"/>
        <family val="1"/>
      </rPr>
      <t xml:space="preserve"> maximizing x = x</t>
    </r>
    <r>
      <rPr>
        <vertAlign val="subscript"/>
        <sz val="11"/>
        <rFont val="Times New Roman"/>
        <family val="1"/>
      </rPr>
      <t>max</t>
    </r>
  </si>
  <si>
    <r>
      <t xml:space="preserve">x is </t>
    </r>
    <r>
      <rPr>
        <sz val="11"/>
        <rFont val="Symbol"/>
        <family val="1"/>
        <charset val="2"/>
      </rPr>
      <t>D</t>
    </r>
    <r>
      <rPr>
        <sz val="11"/>
        <rFont val="Times New Roman"/>
        <family val="1"/>
      </rPr>
      <t>x less than x</t>
    </r>
    <r>
      <rPr>
        <vertAlign val="subscript"/>
        <sz val="11"/>
        <rFont val="Times New Roman"/>
        <family val="1"/>
      </rPr>
      <t>max</t>
    </r>
  </si>
  <si>
    <r>
      <rPr>
        <sz val="10"/>
        <rFont val="Symbol"/>
        <family val="1"/>
        <charset val="2"/>
      </rPr>
      <t>D</t>
    </r>
    <r>
      <rPr>
        <sz val="10"/>
        <rFont val="Arial"/>
        <family val="2"/>
      </rPr>
      <t>y</t>
    </r>
  </si>
  <si>
    <r>
      <t xml:space="preserve">y is </t>
    </r>
    <r>
      <rPr>
        <sz val="11"/>
        <rFont val="Symbol"/>
        <family val="1"/>
        <charset val="2"/>
      </rPr>
      <t>D</t>
    </r>
    <r>
      <rPr>
        <sz val="11"/>
        <rFont val="Times New Roman"/>
        <family val="1"/>
      </rPr>
      <t>y more than y</t>
    </r>
    <r>
      <rPr>
        <vertAlign val="subscript"/>
        <sz val="11"/>
        <rFont val="Times New Roman"/>
        <family val="1"/>
      </rPr>
      <t>max</t>
    </r>
  </si>
  <si>
    <r>
      <rPr>
        <sz val="11"/>
        <rFont val="Symbol"/>
        <family val="1"/>
        <charset val="2"/>
      </rPr>
      <t>p</t>
    </r>
    <r>
      <rPr>
        <sz val="11"/>
        <rFont val="Times New Roman"/>
        <family val="1"/>
      </rPr>
      <t xml:space="preserve"> maximizing y = y</t>
    </r>
    <r>
      <rPr>
        <vertAlign val="subscript"/>
        <sz val="11"/>
        <rFont val="Times New Roman"/>
        <family val="1"/>
      </rPr>
      <t>max</t>
    </r>
  </si>
  <si>
    <r>
      <t xml:space="preserve">y is </t>
    </r>
    <r>
      <rPr>
        <sz val="11"/>
        <rFont val="Symbol"/>
        <family val="1"/>
        <charset val="2"/>
      </rPr>
      <t>D</t>
    </r>
    <r>
      <rPr>
        <sz val="11"/>
        <rFont val="Times New Roman"/>
        <family val="1"/>
      </rPr>
      <t>y less than y</t>
    </r>
    <r>
      <rPr>
        <vertAlign val="subscript"/>
        <sz val="11"/>
        <rFont val="Times New Roman"/>
        <family val="1"/>
      </rPr>
      <t>max</t>
    </r>
  </si>
  <si>
    <t>B</t>
  </si>
  <si>
    <t xml:space="preserve"> y(x) =</t>
  </si>
  <si>
    <t xml:space="preserve"> x(y) =</t>
  </si>
  <si>
    <t>y(x)</t>
  </si>
  <si>
    <t>x(y)</t>
  </si>
  <si>
    <t>dx</t>
  </si>
  <si>
    <t>profits</t>
  </si>
  <si>
    <t>more</t>
  </si>
  <si>
    <t>at</t>
  </si>
  <si>
    <t>less</t>
  </si>
  <si>
    <t>Point out that the entire table runs off of the optimal x value, 14 here.</t>
  </si>
  <si>
    <t>dy</t>
  </si>
  <si>
    <t>A</t>
  </si>
  <si>
    <t>C</t>
  </si>
  <si>
    <t>D</t>
  </si>
  <si>
    <t>A'</t>
  </si>
  <si>
    <t>B'</t>
  </si>
  <si>
    <t>C'</t>
  </si>
  <si>
    <t>D'</t>
  </si>
  <si>
    <t xml:space="preserve">The graph shows the location of these four points. </t>
  </si>
  <si>
    <t>T</t>
  </si>
  <si>
    <t>horizontals</t>
  </si>
  <si>
    <t>verticals</t>
  </si>
  <si>
    <t>After building the dx table, copy and paste it below then delete x and y equations and remove highlighting on "at" x value then highlight "at" y value (here entered as 16). Also change dx to dy and adjust the size of dy (to 4 in this instance).</t>
  </si>
  <si>
    <t>Rather than showing this in A22:E30, I have provided a second set of tables run by equations in A44:E52.</t>
  </si>
  <si>
    <t>y(x) = 9 + 0.5x</t>
  </si>
  <si>
    <t>x(y) = 10 + 0.25y</t>
  </si>
  <si>
    <t>Use this in the first table</t>
  </si>
  <si>
    <t>Use this in the second table</t>
  </si>
  <si>
    <t>The above is a screenshot of what you would put on an exam page. Below is what I show them to build in class (starting with A22 in cell A1). The one below has equations entered and answers in red.</t>
  </si>
  <si>
    <r>
      <t>D</t>
    </r>
    <r>
      <rPr>
        <sz val="11"/>
        <rFont val="Times New Roman"/>
        <family val="1"/>
      </rPr>
      <t xml:space="preserve">;6) What is the tradeoff ratio at (9, 9) and at (10, 8)? Provide both answers to the nearest 0.01 or as a fraction. Imagine x and y are measured in “thousands” so that a “one” unit change would be represented by 9.001 or 9.999 from 9 or 10 respectively. Use the tradeoff ratio to show what y would be (your answer </t>
    </r>
    <r>
      <rPr>
        <b/>
        <sz val="11"/>
        <rFont val="Times New Roman"/>
        <family val="1"/>
      </rPr>
      <t>MUST BE</t>
    </r>
    <r>
      <rPr>
        <sz val="11"/>
        <rFont val="Times New Roman"/>
        <family val="1"/>
      </rPr>
      <t xml:space="preserve"> to the nearest 0.0001) that would produce the same profits as (9, 9) or (10, 8). Briefly explain why each answer is correct (one sentence, or a simple equation, will do, but do not say: “I used Goal Seek”).</t>
    </r>
  </si>
  <si>
    <t xml:space="preserve">Solving the Tradeoff ratio part of the problem (part D on slide 30), reproduced here. </t>
  </si>
  <si>
    <t>To fill in the above table, use the tables that produced answers B and C (which we have been working with above).</t>
  </si>
  <si>
    <t>These tables are reproduced below in A71:E79.</t>
  </si>
  <si>
    <r>
      <rPr>
        <sz val="12"/>
        <rFont val="Symbol"/>
        <family val="1"/>
        <charset val="2"/>
      </rPr>
      <t>p</t>
    </r>
    <r>
      <rPr>
        <vertAlign val="subscript"/>
        <sz val="12"/>
        <rFont val="Arial"/>
        <family val="2"/>
      </rPr>
      <t>x</t>
    </r>
  </si>
  <si>
    <r>
      <rPr>
        <sz val="12"/>
        <rFont val="Symbol"/>
        <family val="1"/>
        <charset val="2"/>
      </rPr>
      <t>p</t>
    </r>
    <r>
      <rPr>
        <vertAlign val="subscript"/>
        <sz val="12"/>
        <rFont val="Arial"/>
        <family val="2"/>
      </rPr>
      <t>y</t>
    </r>
  </si>
  <si>
    <t>Tradeoff ratio</t>
  </si>
  <si>
    <t>new values of x and y</t>
  </si>
  <si>
    <t>Therefore, if the new x has 0.001 more x, it must have 1.44*0.001 less y, so the new y is 8.9986</t>
  </si>
  <si>
    <t>Therefore, if the new x has 0.001 less x, it must have 0.67*0.001 more y, so the new y is 8.0007</t>
  </si>
  <si>
    <t>Both of these assertions could be checked simply by adding a couple of more rows as done in rows 82 and 83.</t>
  </si>
  <si>
    <t>check on work</t>
  </si>
  <si>
    <t xml:space="preserve">These are essentially equal to $2,360, the initial profit level. </t>
  </si>
  <si>
    <t>Here are reasonable answers that I have gotten from students.</t>
  </si>
  <si>
    <t>this is the top of the hill and your feet are flat in both directions.</t>
  </si>
  <si>
    <t>y(x) was created so that it describes the "verticals" so this makes sense.</t>
  </si>
  <si>
    <t>x(y) was created from the partial with respect to x equals zero so that this is the set of horizontals (tradeoff ratio is zero)</t>
  </si>
  <si>
    <t>x(y) = 27 - y/2</t>
  </si>
  <si>
    <t>y(x) = 30 - x/2</t>
  </si>
  <si>
    <t>The comparative static boxes are not required for this question but are useful for doing the graphing (as shown in the Pt1&amp;2 question sheet).</t>
  </si>
  <si>
    <t>Loss in revenue from market for Y from selling one more unit of y (a negative gain)</t>
  </si>
  <si>
    <t xml:space="preserve">Specific points to help students understand are noted below. </t>
  </si>
  <si>
    <t>The 3x3 box in rows 22:26 is easily filled in using the calculations in rows 8:13.</t>
  </si>
  <si>
    <t>Specifically, place the value of x in E7 and y in F7. As you change x or y, you can simply fill in the table using K13.</t>
  </si>
  <si>
    <t xml:space="preserve">The core of this question is the verbal interpretation of the four partials in rows 15:18 and the conclusion in row 19. </t>
  </si>
  <si>
    <t xml:space="preserve">Part E gets the student to see where the profit equation from Pt1&amp;2 actually came from. </t>
  </si>
  <si>
    <t>From here it is easy if you remind students two things: TR = P*Q and VC = Q*MC if MC is constant.</t>
  </si>
  <si>
    <t>Profit = TR in x + TR in y - (VC in x + VC in y + joint fixed cost)</t>
  </si>
  <si>
    <t>The resulting equation is:</t>
  </si>
  <si>
    <t>This question is part of an electronic quiz which is why it is formatted as it is. This is the answer key, the student version simply deletes the content of yellow cells.</t>
  </si>
  <si>
    <t>Optimal x and y functions in I30:I31 are exactly those shown in Pt1&amp;2 sheet rows 20:21 based on the reasoning in B15:N18</t>
  </si>
  <si>
    <t>I do not require this graph for this question, but the actual graph looks like this.</t>
  </si>
  <si>
    <r>
      <t>Verify that these 4 values are correct by noting how they relate to MC</t>
    </r>
    <r>
      <rPr>
        <vertAlign val="subscript"/>
        <sz val="14"/>
        <rFont val="Times New Roman"/>
        <family val="1"/>
      </rPr>
      <t>X</t>
    </r>
    <r>
      <rPr>
        <sz val="14"/>
        <rFont val="Times New Roman"/>
        <family val="1"/>
      </rPr>
      <t xml:space="preserve"> &amp; MC</t>
    </r>
    <r>
      <rPr>
        <vertAlign val="subscript"/>
        <sz val="14"/>
        <rFont val="Times New Roman"/>
        <family val="1"/>
      </rPr>
      <t>Y</t>
    </r>
    <r>
      <rPr>
        <sz val="14"/>
        <rFont val="Times New Roman"/>
        <family val="1"/>
      </rPr>
      <t>, respectively.</t>
    </r>
  </si>
  <si>
    <t>Is this profit hill more like an A-style or B-style balloon using the balloon exercise early in the semester? Briefly explain.</t>
  </si>
  <si>
    <t>C;10. At (x*, y*), what are the values of the four partial derivatives listed below. Provide a short (one to two sentence) explanation of each value. Put another way; explain to your less mathematically sophisticated boss the significance of each value. You must be explicit to receive credit for explanations here.</t>
  </si>
  <si>
    <t>For example, the best x given y = 17 is 14.25, easily obtained from evaluating x(17) using I31.</t>
  </si>
  <si>
    <t>Or, the best y given x = 15 is 16.5 based on y(15) using I32.</t>
  </si>
  <si>
    <t>This produces profits of $2,991.25, larger than the largest value in K24:M24.</t>
  </si>
  <si>
    <t>This produces profits of $2,982.50, larger than the largest value in M24:M26.</t>
  </si>
  <si>
    <t>Once you have done this question, you can point out that the two-way box in I22:M26 is not as sophisticated as the +/- boxes that were created in the earlier questions.</t>
  </si>
  <si>
    <t>This is exactly the same as the graph from Pt1&amp;2 and Balloon ppt slide 30.</t>
  </si>
  <si>
    <t>This FOC is x(y) which is in I30. It provides the horizontals.</t>
  </si>
  <si>
    <t xml:space="preserve">   This FOC is y(x) which is in I31. It provides the verticals.</t>
  </si>
  <si>
    <t>This provides noninteger profit solutions easily.</t>
  </si>
  <si>
    <t xml:space="preserve">In building the two tables, the important thing to remember is where you obtain the x(y) and y(x) functions. These equations provide the optimal value of one variable, given that the other variable is fixed. To find optimal x, set the x FOC equal to zero and solve for x as a function of y. Points on this line have isoprofit contours that are horizontal. For optimal y, set the y FOC equal to zero and solve for y as a function of x, These points are where the isoprofit contour is vertical. </t>
  </si>
  <si>
    <r>
      <t xml:space="preserve">Toward the end of the semester I discuss interdependent demands. The question to the left shows how this is built out. This question is based on the discussion of multiproduct pricing in Keat, Young, and Erfle, </t>
    </r>
    <r>
      <rPr>
        <i/>
        <sz val="10"/>
        <color rgb="FF00B0F0"/>
        <rFont val="Arial"/>
        <family val="2"/>
      </rPr>
      <t>Managerial Economics: Economic Tools for Today's Decision Makers</t>
    </r>
    <r>
      <rPr>
        <sz val="10"/>
        <color rgb="FF00B0F0"/>
        <rFont val="Arial"/>
        <family val="2"/>
      </rPr>
      <t>, 7</t>
    </r>
    <r>
      <rPr>
        <vertAlign val="superscript"/>
        <sz val="10"/>
        <color rgb="FF00B0F0"/>
        <rFont val="Arial"/>
        <family val="2"/>
      </rPr>
      <t>th</t>
    </r>
    <r>
      <rPr>
        <sz val="10"/>
        <color rgb="FF00B0F0"/>
        <rFont val="Arial"/>
        <family val="2"/>
      </rPr>
      <t xml:space="preserve"> edition, pages 415-417, especially the footnote on page 416 (and end of chapter questions 12-16 on pages 450-451.</t>
    </r>
  </si>
  <si>
    <r>
      <t>This particular version produces the same profit maximizing solution as on the Pt1&amp;2 sheet (</t>
    </r>
    <r>
      <rPr>
        <b/>
        <sz val="10"/>
        <color rgb="FF00B0F0"/>
        <rFont val="Arial"/>
        <family val="2"/>
      </rPr>
      <t>T</t>
    </r>
    <r>
      <rPr>
        <sz val="10"/>
        <color rgb="FF00B0F0"/>
        <rFont val="Arial"/>
        <family val="2"/>
      </rPr>
      <t xml:space="preserve"> = (14, 16)).</t>
    </r>
  </si>
  <si>
    <r>
      <t xml:space="preserve"> </t>
    </r>
    <r>
      <rPr>
        <sz val="10"/>
        <color rgb="FF00B0F0"/>
        <rFont val="Symbol"/>
        <family val="1"/>
        <charset val="2"/>
      </rPr>
      <t>p</t>
    </r>
    <r>
      <rPr>
        <sz val="10"/>
        <color rgb="FF00B0F0"/>
        <rFont val="Arial"/>
        <family val="2"/>
      </rPr>
      <t>(x, y) = 400x - 20x</t>
    </r>
    <r>
      <rPr>
        <vertAlign val="superscript"/>
        <sz val="10"/>
        <color rgb="FF00B0F0"/>
        <rFont val="Arial"/>
        <family val="2"/>
      </rPr>
      <t>2</t>
    </r>
    <r>
      <rPr>
        <sz val="10"/>
        <color rgb="FF00B0F0"/>
        <rFont val="Arial"/>
        <family val="2"/>
      </rPr>
      <t xml:space="preserve"> + 180y - 10y</t>
    </r>
    <r>
      <rPr>
        <vertAlign val="superscript"/>
        <sz val="10"/>
        <color rgb="FF00B0F0"/>
        <rFont val="Arial"/>
        <family val="2"/>
      </rPr>
      <t>2</t>
    </r>
    <r>
      <rPr>
        <sz val="10"/>
        <color rgb="FF00B0F0"/>
        <rFont val="Arial"/>
        <family val="2"/>
      </rPr>
      <t xml:space="preserve"> + 10xy - 4920, the same as in Pt1&amp;2.</t>
    </r>
  </si>
  <si>
    <t>The constrained optimization problems can be solved by the Substitution Method or by Lagrangians. The solutions below build off the tables in much the same way that Part D built off the tables in the Pt1&amp;2 sheet.</t>
  </si>
  <si>
    <t>Part B</t>
  </si>
  <si>
    <t>Part C</t>
  </si>
  <si>
    <t>This 1 to 1 tradeoff makes sense given the constraint is x+y=24. An extra unit of x (from 9 to 10) provides incremental profit of 210 which is the same loss incurred if y is reduced to 14.</t>
  </si>
  <si>
    <t xml:space="preserve">This tradeoff is discussed in slide 22 of the Balloon exercise. </t>
  </si>
  <si>
    <r>
      <t xml:space="preserve">To transfer to </t>
    </r>
    <r>
      <rPr>
        <b/>
        <sz val="10"/>
        <color theme="4"/>
        <rFont val="Arial"/>
        <family val="2"/>
      </rPr>
      <t>Word</t>
    </r>
    <r>
      <rPr>
        <sz val="10"/>
        <color theme="4"/>
        <rFont val="Arial"/>
        <family val="2"/>
      </rPr>
      <t xml:space="preserve">, highlight A1:E10, then click </t>
    </r>
    <r>
      <rPr>
        <b/>
        <sz val="10"/>
        <color theme="4"/>
        <rFont val="Arial"/>
        <family val="2"/>
      </rPr>
      <t>Copy</t>
    </r>
    <r>
      <rPr>
        <sz val="10"/>
        <color theme="4"/>
        <rFont val="Arial"/>
        <family val="2"/>
      </rPr>
      <t xml:space="preserve"> in </t>
    </r>
    <r>
      <rPr>
        <b/>
        <sz val="10"/>
        <color theme="4"/>
        <rFont val="Arial"/>
        <family val="2"/>
      </rPr>
      <t>Excel</t>
    </r>
    <r>
      <rPr>
        <sz val="10"/>
        <color theme="4"/>
        <rFont val="Arial"/>
        <family val="2"/>
      </rPr>
      <t xml:space="preserve">, and </t>
    </r>
    <r>
      <rPr>
        <b/>
        <sz val="10"/>
        <color theme="4"/>
        <rFont val="Arial"/>
        <family val="2"/>
      </rPr>
      <t>Paste Special</t>
    </r>
    <r>
      <rPr>
        <sz val="10"/>
        <color theme="4"/>
        <rFont val="Arial"/>
        <family val="2"/>
      </rPr>
      <t xml:space="preserve">, </t>
    </r>
    <r>
      <rPr>
        <b/>
        <sz val="10"/>
        <color theme="4"/>
        <rFont val="Arial"/>
        <family val="2"/>
      </rPr>
      <t>Enhanced Metafile</t>
    </r>
    <r>
      <rPr>
        <sz val="10"/>
        <color theme="4"/>
        <rFont val="Arial"/>
        <family val="2"/>
      </rPr>
      <t xml:space="preserve"> in </t>
    </r>
    <r>
      <rPr>
        <b/>
        <sz val="10"/>
        <color theme="4"/>
        <rFont val="Arial"/>
        <family val="2"/>
      </rPr>
      <t>Word</t>
    </r>
    <r>
      <rPr>
        <sz val="10"/>
        <color theme="4"/>
        <rFont val="Arial"/>
        <family val="2"/>
      </rPr>
      <t>.</t>
    </r>
  </si>
  <si>
    <r>
      <t xml:space="preserve">Given the profit function, </t>
    </r>
    <r>
      <rPr>
        <sz val="10"/>
        <color theme="4"/>
        <rFont val="Symbol"/>
        <family val="1"/>
        <charset val="2"/>
      </rPr>
      <t>p</t>
    </r>
    <r>
      <rPr>
        <sz val="10"/>
        <color theme="4"/>
        <rFont val="Arial"/>
        <family val="2"/>
      </rPr>
      <t>(x, y) = 400x - 20x</t>
    </r>
    <r>
      <rPr>
        <vertAlign val="superscript"/>
        <sz val="10"/>
        <color theme="4"/>
        <rFont val="Arial"/>
        <family val="2"/>
      </rPr>
      <t>2</t>
    </r>
    <r>
      <rPr>
        <sz val="10"/>
        <color theme="4"/>
        <rFont val="Arial"/>
        <family val="2"/>
      </rPr>
      <t xml:space="preserve"> + 180y - 10y</t>
    </r>
    <r>
      <rPr>
        <vertAlign val="superscript"/>
        <sz val="10"/>
        <color theme="4"/>
        <rFont val="Arial"/>
        <family val="2"/>
      </rPr>
      <t>2</t>
    </r>
    <r>
      <rPr>
        <sz val="10"/>
        <color theme="4"/>
        <rFont val="Arial"/>
        <family val="2"/>
      </rPr>
      <t xml:space="preserve"> + 10xy - 4920, the two first order conditions which provide the verticals and horizontals of isoprofit contours are given by:</t>
    </r>
  </si>
  <si>
    <r>
      <t xml:space="preserve">Note that maximum profits are at </t>
    </r>
    <r>
      <rPr>
        <b/>
        <sz val="11"/>
        <color theme="4"/>
        <rFont val="Arial"/>
        <family val="2"/>
      </rPr>
      <t>T</t>
    </r>
    <r>
      <rPr>
        <sz val="11"/>
        <color theme="4"/>
        <rFont val="Arial"/>
        <family val="2"/>
      </rPr>
      <t xml:space="preserve"> = (14, 16), and </t>
    </r>
    <r>
      <rPr>
        <sz val="11"/>
        <color theme="4"/>
        <rFont val="Symbol"/>
        <family val="1"/>
        <charset val="2"/>
      </rPr>
      <t>p</t>
    </r>
    <r>
      <rPr>
        <sz val="11"/>
        <color theme="4"/>
        <rFont val="Arial"/>
        <family val="2"/>
      </rPr>
      <t>(</t>
    </r>
    <r>
      <rPr>
        <b/>
        <sz val="11"/>
        <color theme="4"/>
        <rFont val="Arial"/>
        <family val="2"/>
      </rPr>
      <t>T</t>
    </r>
    <r>
      <rPr>
        <sz val="11"/>
        <color theme="4"/>
        <rFont val="Arial"/>
        <family val="2"/>
      </rPr>
      <t>) = $3,000</t>
    </r>
  </si>
  <si>
    <r>
      <t>Once both are built, you can "</t>
    </r>
    <r>
      <rPr>
        <b/>
        <sz val="10"/>
        <color theme="4"/>
        <rFont val="Arial"/>
        <family val="2"/>
      </rPr>
      <t>Copy, Paste Special Values</t>
    </r>
    <r>
      <rPr>
        <sz val="10"/>
        <color theme="4"/>
        <rFont val="Arial"/>
        <family val="2"/>
      </rPr>
      <t>" as done to the left.</t>
    </r>
  </si>
  <si>
    <r>
      <t>This gives you two points on each of two isoprofit contours (</t>
    </r>
    <r>
      <rPr>
        <b/>
        <sz val="10"/>
        <color theme="4"/>
        <rFont val="Arial"/>
        <family val="2"/>
      </rPr>
      <t>A</t>
    </r>
    <r>
      <rPr>
        <sz val="10"/>
        <color theme="4"/>
        <rFont val="Arial"/>
        <family val="2"/>
      </rPr>
      <t xml:space="preserve">, </t>
    </r>
    <r>
      <rPr>
        <b/>
        <sz val="10"/>
        <color theme="4"/>
        <rFont val="Arial"/>
        <family val="2"/>
      </rPr>
      <t>B</t>
    </r>
    <r>
      <rPr>
        <sz val="10"/>
        <color theme="4"/>
        <rFont val="Arial"/>
        <family val="2"/>
      </rPr>
      <t xml:space="preserve">, </t>
    </r>
    <r>
      <rPr>
        <b/>
        <sz val="10"/>
        <color theme="4"/>
        <rFont val="Arial"/>
        <family val="2"/>
      </rPr>
      <t>C</t>
    </r>
    <r>
      <rPr>
        <sz val="10"/>
        <color theme="4"/>
        <rFont val="Arial"/>
        <family val="2"/>
      </rPr>
      <t xml:space="preserve">, and </t>
    </r>
    <r>
      <rPr>
        <b/>
        <sz val="10"/>
        <color theme="4"/>
        <rFont val="Arial"/>
        <family val="2"/>
      </rPr>
      <t>D</t>
    </r>
    <r>
      <rPr>
        <sz val="10"/>
        <color theme="4"/>
        <rFont val="Arial"/>
        <family val="2"/>
      </rPr>
      <t xml:space="preserve"> on </t>
    </r>
    <r>
      <rPr>
        <b/>
        <sz val="10"/>
        <color theme="4"/>
        <rFont val="Arial"/>
        <family val="2"/>
      </rPr>
      <t xml:space="preserve">PowerPoint </t>
    </r>
    <r>
      <rPr>
        <sz val="10"/>
        <color theme="4"/>
        <rFont val="Arial"/>
        <family val="2"/>
      </rPr>
      <t xml:space="preserve">slide 30). </t>
    </r>
  </si>
  <si>
    <r>
      <t xml:space="preserve">To find two more points on these two isoprofit contours, use </t>
    </r>
    <r>
      <rPr>
        <b/>
        <sz val="10"/>
        <color theme="4"/>
        <rFont val="Arial"/>
        <family val="2"/>
      </rPr>
      <t>Goal Seek</t>
    </r>
    <r>
      <rPr>
        <sz val="10"/>
        <color theme="4"/>
        <rFont val="Arial"/>
        <family val="2"/>
      </rPr>
      <t xml:space="preserve">. </t>
    </r>
  </si>
  <si>
    <r>
      <t xml:space="preserve">These tables show the result of these 2 </t>
    </r>
    <r>
      <rPr>
        <b/>
        <sz val="10"/>
        <color theme="4"/>
        <rFont val="Arial"/>
        <family val="2"/>
      </rPr>
      <t>Goal Seeks</t>
    </r>
    <r>
      <rPr>
        <sz val="10"/>
        <color theme="4"/>
        <rFont val="Arial"/>
        <family val="2"/>
      </rPr>
      <t>.</t>
    </r>
  </si>
  <si>
    <r>
      <t>To find</t>
    </r>
    <r>
      <rPr>
        <sz val="11"/>
        <color theme="4"/>
        <rFont val="Arial"/>
        <family val="2"/>
      </rPr>
      <t xml:space="preserve"> </t>
    </r>
    <r>
      <rPr>
        <b/>
        <sz val="11"/>
        <color rgb="FFFF0000"/>
        <rFont val="Arial"/>
        <family val="2"/>
      </rPr>
      <t>A'</t>
    </r>
    <r>
      <rPr>
        <sz val="11"/>
        <color theme="4"/>
        <rFont val="Arial"/>
        <family val="2"/>
      </rPr>
      <t xml:space="preserve"> </t>
    </r>
    <r>
      <rPr>
        <sz val="10"/>
        <color theme="4"/>
        <rFont val="Arial"/>
        <family val="2"/>
      </rPr>
      <t xml:space="preserve">and </t>
    </r>
    <r>
      <rPr>
        <b/>
        <sz val="11"/>
        <color rgb="FFFF0000"/>
        <rFont val="Arial"/>
        <family val="2"/>
      </rPr>
      <t>B'</t>
    </r>
    <r>
      <rPr>
        <sz val="10"/>
        <color theme="4"/>
        <rFont val="Arial"/>
        <family val="2"/>
      </rPr>
      <t xml:space="preserve">, </t>
    </r>
    <r>
      <rPr>
        <b/>
        <sz val="10"/>
        <color theme="4"/>
        <rFont val="Arial"/>
        <family val="2"/>
      </rPr>
      <t xml:space="preserve">Goal Seek </t>
    </r>
    <r>
      <rPr>
        <sz val="10"/>
        <color theme="4"/>
        <rFont val="Arial"/>
        <family val="2"/>
      </rPr>
      <t xml:space="preserve">profits in the first row (E45 here) to 2860 by changing dx (in A44). To do this, click </t>
    </r>
    <r>
      <rPr>
        <b/>
        <sz val="10"/>
        <color theme="4"/>
        <rFont val="Arial"/>
        <family val="2"/>
      </rPr>
      <t>Data</t>
    </r>
    <r>
      <rPr>
        <sz val="10"/>
        <color theme="4"/>
        <rFont val="Arial"/>
        <family val="2"/>
      </rPr>
      <t xml:space="preserve">, </t>
    </r>
    <r>
      <rPr>
        <b/>
        <sz val="10"/>
        <color theme="4"/>
        <rFont val="Arial"/>
        <family val="2"/>
      </rPr>
      <t>What If Analysis</t>
    </r>
    <r>
      <rPr>
        <sz val="10"/>
        <color theme="4"/>
        <rFont val="Arial"/>
        <family val="2"/>
      </rPr>
      <t xml:space="preserve">, </t>
    </r>
    <r>
      <rPr>
        <b/>
        <sz val="10"/>
        <color theme="4"/>
        <rFont val="Arial"/>
        <family val="2"/>
      </rPr>
      <t>Goal Seek</t>
    </r>
    <r>
      <rPr>
        <sz val="10"/>
        <color theme="4"/>
        <rFont val="Arial"/>
        <family val="2"/>
      </rPr>
      <t xml:space="preserve"> then click on cells or enter numbers (the </t>
    </r>
    <r>
      <rPr>
        <b/>
        <sz val="10"/>
        <color theme="4"/>
        <rFont val="Arial"/>
        <family val="2"/>
      </rPr>
      <t>Set cell</t>
    </r>
    <r>
      <rPr>
        <sz val="10"/>
        <color theme="4"/>
        <rFont val="Arial"/>
        <family val="2"/>
      </rPr>
      <t xml:space="preserve"> is E45, the </t>
    </r>
    <r>
      <rPr>
        <b/>
        <sz val="10"/>
        <color theme="4"/>
        <rFont val="Arial"/>
        <family val="2"/>
      </rPr>
      <t>To value</t>
    </r>
    <r>
      <rPr>
        <sz val="10"/>
        <color theme="4"/>
        <rFont val="Arial"/>
        <family val="2"/>
      </rPr>
      <t xml:space="preserve"> is 2860, and the </t>
    </r>
    <r>
      <rPr>
        <b/>
        <sz val="10"/>
        <color theme="4"/>
        <rFont val="Arial"/>
        <family val="2"/>
      </rPr>
      <t>By changing</t>
    </r>
    <r>
      <rPr>
        <sz val="10"/>
        <color theme="4"/>
        <rFont val="Arial"/>
        <family val="2"/>
      </rPr>
      <t xml:space="preserve"> cell is A44). Note that the resulting profits are close to the value requested but not exactly that value. This is the essence of a numerical search routine which finds an answer that is "close enough." </t>
    </r>
  </si>
  <si>
    <r>
      <t xml:space="preserve">The result has too many decimal places to be useful … so format to 0 or 1 decimal place. The second table shows the formatted result, after the second </t>
    </r>
    <r>
      <rPr>
        <b/>
        <sz val="10"/>
        <color theme="4"/>
        <rFont val="Arial"/>
        <family val="2"/>
      </rPr>
      <t>Goal Seek</t>
    </r>
    <r>
      <rPr>
        <sz val="10"/>
        <color theme="4"/>
        <rFont val="Arial"/>
        <family val="2"/>
      </rPr>
      <t xml:space="preserve"> has been performed.</t>
    </r>
  </si>
  <si>
    <r>
      <t xml:space="preserve">Given the profit function, </t>
    </r>
    <r>
      <rPr>
        <sz val="12"/>
        <color theme="4"/>
        <rFont val="Symbol"/>
        <family val="1"/>
        <charset val="2"/>
      </rPr>
      <t>p</t>
    </r>
    <r>
      <rPr>
        <sz val="12"/>
        <color theme="4"/>
        <rFont val="Arial"/>
        <family val="2"/>
      </rPr>
      <t>(x, y) = 540x - 10x</t>
    </r>
    <r>
      <rPr>
        <vertAlign val="superscript"/>
        <sz val="12"/>
        <color theme="4"/>
        <rFont val="Arial"/>
        <family val="2"/>
      </rPr>
      <t>2</t>
    </r>
    <r>
      <rPr>
        <sz val="12"/>
        <color theme="4"/>
        <rFont val="Arial"/>
        <family val="2"/>
      </rPr>
      <t xml:space="preserve"> + 600y - 10y</t>
    </r>
    <r>
      <rPr>
        <vertAlign val="superscript"/>
        <sz val="12"/>
        <color theme="4"/>
        <rFont val="Arial"/>
        <family val="2"/>
      </rPr>
      <t>2</t>
    </r>
    <r>
      <rPr>
        <sz val="12"/>
        <color theme="4"/>
        <rFont val="Arial"/>
        <family val="2"/>
      </rPr>
      <t xml:space="preserve"> - 10xy - 4920</t>
    </r>
    <r>
      <rPr>
        <sz val="10"/>
        <color theme="4"/>
        <rFont val="Arial"/>
        <family val="2"/>
      </rPr>
      <t>, the two first order conditions which provide the verticals and horizontals of isoprofit contours are given by:</t>
    </r>
  </si>
  <si>
    <t>This file provides notes to help you teach students how to create modest Excel worksheets that will help them understand and graph unconstrained and constrained optimization problems.</t>
  </si>
  <si>
    <t>Background</t>
  </si>
  <si>
    <t>This is a supplement to the Balloon PowerPoint which is the centerpiece of a multi-day, hands on exercise.</t>
  </si>
  <si>
    <t>Student scores have increased substantially as a result of the exercise, especially their ability to provide reasonably accurate graphs of the profit hill.</t>
  </si>
  <si>
    <t>I developed this exercise for my managerial economics class because students tend to have difficulty understanding partial derivatives. I use this in intermediate microeconomics classes as well.</t>
  </si>
  <si>
    <t>I had been using questions like those shown on slides 30 and 31 in my managerial class for a number of years before I began doing this exercise.</t>
  </si>
  <si>
    <t>I do not suggest that you hand out this file to students. Instead, I suggest you hand out a question sheet (copies of my old exam questions are availbale to students) and then show them the math behind getting the unconstrained or constrained optimum. Then build out the Excel file in class.</t>
  </si>
  <si>
    <r>
      <t>20 + 80 = MC</t>
    </r>
    <r>
      <rPr>
        <b/>
        <vertAlign val="subscript"/>
        <sz val="18"/>
        <color rgb="FFFF0000"/>
        <rFont val="Times New Roman"/>
        <family val="1"/>
      </rPr>
      <t>X</t>
    </r>
    <r>
      <rPr>
        <b/>
        <sz val="18"/>
        <color rgb="FFFF0000"/>
        <rFont val="Times New Roman"/>
        <family val="1"/>
      </rPr>
      <t xml:space="preserve">  and  70 - 50 = MC</t>
    </r>
    <r>
      <rPr>
        <b/>
        <vertAlign val="subscript"/>
        <sz val="18"/>
        <color rgb="FFFF0000"/>
        <rFont val="Times New Roman"/>
        <family val="1"/>
      </rPr>
      <t>Y</t>
    </r>
  </si>
  <si>
    <t xml:space="preserve">The Pt1&amp;2 question is from my 3rd week of class, the Pt3 question is from the 4th week and InterdependentDemand question is from the last week of class. </t>
  </si>
  <si>
    <t>My managerial class does not have a calculus prerequisite and I spend the first 4 weeks building up the calculus they need to know from a users perspective (i.e., no epsilon delta proofs).</t>
  </si>
  <si>
    <t>I do Parts 1 and 2 of the Balloon exercise during the third week and Part 3 in the fourth week.</t>
  </si>
  <si>
    <t>Color Coding of the Question Sheets</t>
  </si>
  <si>
    <t xml:space="preserve">In the sheets in this file, I have 3 dominant colors (although this color coding is not strictly followed in the graphs provided). </t>
  </si>
  <si>
    <t xml:space="preserve">Black represents information you will type or copy onto another sheet. </t>
  </si>
  <si>
    <t>Red represents equations that you will help students create.</t>
  </si>
  <si>
    <t>Notes and suggestions to instructors are provided in blue.</t>
  </si>
  <si>
    <t>From here, drag C79:E79 (so you do not have to rewrite the profit equation) and put values for x and y in C81:D81. Next, build out needed information, as shown in F79. No need to be fancy, you can just say marginal profit of x and marginal profit of y.</t>
  </si>
  <si>
    <t>As a final teaching point, you may want to copy and paste F80:H80 to F72:GH72 and drag down. Rather than do that and lose the labeling, I am reproducing, one more time, the two tables in A86. From here, ask: Why are partials = 0 where they equal zero?</t>
  </si>
  <si>
    <t xml:space="preserve">Given joint production, there is a loss of $60 on each unit of x produced but a gain of $120 if one obtains an extra unit of y. The production is 2 units of x per y so the tradeoffs work. </t>
  </si>
  <si>
    <t xml:space="preserve">I used to use midterms rather than quizzes in this class. As a result, most of the questions below can be thought of in either a "quiz 3" or 'quiz 4" format. </t>
  </si>
  <si>
    <t xml:space="preserve">I would hand out the Excel sheet for the Interdependent Demand question (with answers and instructions deleted, of course) and then show students on the board and in Excel what is going on with this question. </t>
  </si>
  <si>
    <t>Some previous versions of these questions with answers</t>
  </si>
  <si>
    <r>
      <t>p</t>
    </r>
    <r>
      <rPr>
        <sz val="12"/>
        <rFont val="Arial"/>
        <family val="2"/>
      </rPr>
      <t>(x,y) = ax - bx</t>
    </r>
    <r>
      <rPr>
        <vertAlign val="superscript"/>
        <sz val="12"/>
        <rFont val="Arial"/>
        <family val="2"/>
      </rPr>
      <t>2</t>
    </r>
    <r>
      <rPr>
        <sz val="12"/>
        <rFont val="Arial"/>
        <family val="2"/>
      </rPr>
      <t xml:space="preserve"> + cy - dy</t>
    </r>
    <r>
      <rPr>
        <vertAlign val="superscript"/>
        <sz val="12"/>
        <rFont val="Arial"/>
        <family val="2"/>
      </rPr>
      <t>2</t>
    </r>
    <r>
      <rPr>
        <sz val="12"/>
        <rFont val="Arial"/>
        <family val="2"/>
      </rPr>
      <t xml:space="preserve"> + exy - f</t>
    </r>
  </si>
  <si>
    <t>Constraint 1: can produce a maximum of T per unit of time.</t>
  </si>
  <si>
    <t>Constraint 2: produce g units of y per unit of x, y = gx.</t>
  </si>
  <si>
    <t>Unconstrained solution</t>
  </si>
  <si>
    <t>Constraint T solution</t>
  </si>
  <si>
    <t>Constraint g solution</t>
  </si>
  <si>
    <t>a</t>
  </si>
  <si>
    <t>b</t>
  </si>
  <si>
    <t>c</t>
  </si>
  <si>
    <t>d</t>
  </si>
  <si>
    <t>e</t>
  </si>
  <si>
    <t>f</t>
  </si>
  <si>
    <t>g</t>
  </si>
  <si>
    <t>graph size</t>
  </si>
  <si>
    <t>40x40</t>
  </si>
  <si>
    <t>200x200</t>
  </si>
  <si>
    <r>
      <rPr>
        <sz val="11"/>
        <color theme="1"/>
        <rFont val="Symbol"/>
        <family val="1"/>
        <charset val="2"/>
      </rPr>
      <t>D</t>
    </r>
    <r>
      <rPr>
        <sz val="10"/>
        <rFont val="Arial"/>
      </rPr>
      <t>x</t>
    </r>
  </si>
  <si>
    <r>
      <rPr>
        <sz val="11"/>
        <color theme="1"/>
        <rFont val="Symbol"/>
        <family val="1"/>
        <charset val="2"/>
      </rPr>
      <t>D</t>
    </r>
    <r>
      <rPr>
        <sz val="10"/>
        <rFont val="Arial"/>
      </rPr>
      <t>y</t>
    </r>
  </si>
  <si>
    <t xml:space="preserve">Screenshots of the graphs to provide students (easy to create in Exccl, of course). </t>
  </si>
  <si>
    <t>Interdependent Demand Questions</t>
  </si>
  <si>
    <t xml:space="preserve">All interdependent demand questions like those shown on the interdependent demand sheet can be rewritten as a function of the form in cell A23. </t>
  </si>
  <si>
    <r>
      <t>If P</t>
    </r>
    <r>
      <rPr>
        <vertAlign val="subscript"/>
        <sz val="12"/>
        <rFont val="Arial"/>
        <family val="2"/>
      </rPr>
      <t>x</t>
    </r>
    <r>
      <rPr>
        <sz val="12"/>
        <rFont val="Arial"/>
        <family val="2"/>
      </rPr>
      <t xml:space="preserve"> = g - bx + hy and P</t>
    </r>
    <r>
      <rPr>
        <vertAlign val="subscript"/>
        <sz val="12"/>
        <rFont val="Arial"/>
        <family val="2"/>
      </rPr>
      <t>y</t>
    </r>
    <r>
      <rPr>
        <sz val="12"/>
        <rFont val="Arial"/>
        <family val="2"/>
      </rPr>
      <t xml:space="preserve"> = j - dy + kx with MC</t>
    </r>
    <r>
      <rPr>
        <vertAlign val="subscript"/>
        <sz val="12"/>
        <rFont val="Arial"/>
        <family val="2"/>
      </rPr>
      <t xml:space="preserve">x </t>
    </r>
    <r>
      <rPr>
        <sz val="12"/>
        <rFont val="Arial"/>
        <family val="2"/>
      </rPr>
      <t>= m and MC</t>
    </r>
    <r>
      <rPr>
        <vertAlign val="subscript"/>
        <sz val="12"/>
        <rFont val="Arial"/>
        <family val="2"/>
      </rPr>
      <t xml:space="preserve">y </t>
    </r>
    <r>
      <rPr>
        <sz val="12"/>
        <rFont val="Arial"/>
        <family val="2"/>
      </rPr>
      <t>= n then this reduces to the function in A23 with:</t>
    </r>
  </si>
  <si>
    <t>a = g - m</t>
  </si>
  <si>
    <t>e = h + k</t>
  </si>
  <si>
    <t>c = j -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</si>
</sst>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_([$€-2]* #,##0.00_);_([$€-2]* \(#,##0.00\);_([$€-2]* &quot;-&quot;??_)"/>
    <numFmt numFmtId="166" formatCode="&quot;$&quot;#,##0"/>
    <numFmt numFmtId="167" formatCode="_(&quot;$&quot;* #,##0_);_(&quot;$&quot;* \(#,##0\);_(&quot;$&quot;* &quot;-&quot;??_);_(@_)"/>
    <numFmt numFmtId="168" formatCode="&quot;$&quot;#,##0.00"/>
  </numFmts>
  <fonts count="65" x14ac:knownFonts="1">
    <font>
      <sz val="10"/>
      <name val="Arial"/>
    </font>
    <font>
      <sz val="10"/>
      <name val="Arial"/>
      <family val="2"/>
    </font>
    <font>
      <b/>
      <sz val="10"/>
      <name val="Arial"/>
      <family val="2"/>
    </font>
    <font>
      <sz val="12"/>
      <name val="Arial"/>
      <family val="2"/>
    </font>
    <font>
      <sz val="10"/>
      <name val="Arial"/>
      <family val="2"/>
    </font>
    <font>
      <sz val="12"/>
      <name val="Times New Roman"/>
      <family val="1"/>
    </font>
    <font>
      <b/>
      <sz val="14"/>
      <name val="Times New Roman"/>
      <family val="1"/>
    </font>
    <font>
      <sz val="14"/>
      <name val="Times New Roman"/>
      <family val="1"/>
    </font>
    <font>
      <i/>
      <sz val="14"/>
      <name val="Times New Roman"/>
      <family val="1"/>
    </font>
    <font>
      <b/>
      <i/>
      <vertAlign val="subscript"/>
      <sz val="16"/>
      <name val="Times New Roman"/>
      <family val="1"/>
    </font>
    <font>
      <b/>
      <sz val="16"/>
      <name val="Times New Roman"/>
      <family val="1"/>
    </font>
    <font>
      <i/>
      <sz val="12"/>
      <name val="Times New Roman"/>
      <family val="1"/>
    </font>
    <font>
      <i/>
      <sz val="16"/>
      <name val="Times New Roman"/>
      <family val="1"/>
    </font>
    <font>
      <sz val="12"/>
      <color indexed="8"/>
      <name val="Times New Roman"/>
      <family val="1"/>
    </font>
    <font>
      <sz val="12"/>
      <color indexed="8"/>
      <name val="Symbol"/>
      <family val="1"/>
      <charset val="2"/>
    </font>
    <font>
      <i/>
      <sz val="12"/>
      <color indexed="8"/>
      <name val="Times New Roman"/>
      <family val="1"/>
    </font>
    <font>
      <b/>
      <i/>
      <sz val="14"/>
      <name val="Times New Roman"/>
      <family val="1"/>
    </font>
    <font>
      <sz val="14"/>
      <color rgb="FF000000"/>
      <name val="Times New Roman"/>
      <family val="1"/>
    </font>
    <font>
      <sz val="12"/>
      <color rgb="FF000000"/>
      <name val="Times New Roman"/>
      <family val="1"/>
    </font>
    <font>
      <sz val="16"/>
      <color rgb="FFFF0000"/>
      <name val="Arial"/>
      <family val="2"/>
    </font>
    <font>
      <sz val="10"/>
      <color rgb="FFFF0000"/>
      <name val="Arial"/>
      <family val="2"/>
    </font>
    <font>
      <b/>
      <i/>
      <sz val="18"/>
      <name val="Times New Roman"/>
      <family val="1"/>
    </font>
    <font>
      <b/>
      <i/>
      <vertAlign val="subscript"/>
      <sz val="18"/>
      <name val="Times New Roman"/>
      <family val="1"/>
    </font>
    <font>
      <b/>
      <sz val="18"/>
      <name val="Times New Roman"/>
      <family val="1"/>
    </font>
    <font>
      <i/>
      <sz val="18"/>
      <name val="Times New Roman"/>
      <family val="1"/>
    </font>
    <font>
      <sz val="14"/>
      <name val="Arial"/>
      <family val="2"/>
    </font>
    <font>
      <vertAlign val="subscript"/>
      <sz val="14"/>
      <name val="Times New Roman"/>
      <family val="1"/>
    </font>
    <font>
      <sz val="14"/>
      <name val="Symbol"/>
      <family val="1"/>
      <charset val="2"/>
    </font>
    <font>
      <b/>
      <sz val="14"/>
      <name val="Arial"/>
      <family val="2"/>
    </font>
    <font>
      <sz val="14"/>
      <color rgb="FFFF0000"/>
      <name val="Times New Roman"/>
      <family val="1"/>
    </font>
    <font>
      <sz val="10"/>
      <name val="Symbol"/>
      <family val="1"/>
      <charset val="2"/>
    </font>
    <font>
      <sz val="11"/>
      <name val="Times New Roman"/>
      <family val="1"/>
    </font>
    <font>
      <sz val="11"/>
      <name val="Symbol"/>
      <family val="1"/>
      <charset val="2"/>
    </font>
    <font>
      <vertAlign val="subscript"/>
      <sz val="11"/>
      <name val="Times New Roman"/>
      <family val="1"/>
    </font>
    <font>
      <sz val="11"/>
      <name val="Arial"/>
      <family val="2"/>
    </font>
    <font>
      <b/>
      <sz val="11"/>
      <name val="Times New Roman"/>
      <family val="1"/>
    </font>
    <font>
      <b/>
      <sz val="12"/>
      <name val="Times New Roman"/>
      <family val="1"/>
    </font>
    <font>
      <b/>
      <sz val="11"/>
      <color rgb="FFFF0000"/>
      <name val="Arial"/>
      <family val="2"/>
    </font>
    <font>
      <sz val="12"/>
      <name val="Symbol"/>
      <family val="1"/>
      <charset val="2"/>
    </font>
    <font>
      <vertAlign val="subscript"/>
      <sz val="12"/>
      <name val="Arial"/>
      <family val="2"/>
    </font>
    <font>
      <vertAlign val="superscript"/>
      <sz val="12"/>
      <name val="Arial"/>
      <family val="2"/>
    </font>
    <font>
      <sz val="10"/>
      <color rgb="FF00B0F0"/>
      <name val="Arial"/>
      <family val="2"/>
    </font>
    <font>
      <i/>
      <sz val="10"/>
      <color rgb="FF00B0F0"/>
      <name val="Arial"/>
      <family val="2"/>
    </font>
    <font>
      <vertAlign val="superscript"/>
      <sz val="10"/>
      <color rgb="FF00B0F0"/>
      <name val="Arial"/>
      <family val="2"/>
    </font>
    <font>
      <b/>
      <sz val="10"/>
      <color rgb="FF00B0F0"/>
      <name val="Arial"/>
      <family val="2"/>
    </font>
    <font>
      <sz val="10"/>
      <color rgb="FF00B0F0"/>
      <name val="Symbol"/>
      <family val="1"/>
      <charset val="2"/>
    </font>
    <font>
      <sz val="11"/>
      <color rgb="FF00B0F0"/>
      <name val="Arial"/>
      <family val="2"/>
    </font>
    <font>
      <sz val="10"/>
      <color theme="4"/>
      <name val="Arial"/>
      <family val="2"/>
    </font>
    <font>
      <b/>
      <sz val="10"/>
      <color theme="4"/>
      <name val="Arial"/>
      <family val="2"/>
    </font>
    <font>
      <sz val="11"/>
      <color theme="4"/>
      <name val="Arial"/>
      <family val="2"/>
    </font>
    <font>
      <sz val="10"/>
      <color theme="4"/>
      <name val="Symbol"/>
      <family val="1"/>
      <charset val="2"/>
    </font>
    <font>
      <vertAlign val="superscript"/>
      <sz val="10"/>
      <color theme="4"/>
      <name val="Arial"/>
      <family val="2"/>
    </font>
    <font>
      <b/>
      <sz val="11"/>
      <color theme="4"/>
      <name val="Arial"/>
      <family val="2"/>
    </font>
    <font>
      <sz val="11"/>
      <color theme="4"/>
      <name val="Symbol"/>
      <family val="1"/>
      <charset val="2"/>
    </font>
    <font>
      <sz val="12"/>
      <color theme="4"/>
      <name val="Symbol"/>
      <family val="1"/>
      <charset val="2"/>
    </font>
    <font>
      <sz val="12"/>
      <color theme="4"/>
      <name val="Arial"/>
      <family val="2"/>
    </font>
    <font>
      <vertAlign val="superscript"/>
      <sz val="12"/>
      <color theme="4"/>
      <name val="Arial"/>
      <family val="2"/>
    </font>
    <font>
      <b/>
      <sz val="12"/>
      <name val="Arial"/>
      <family val="2"/>
    </font>
    <font>
      <b/>
      <sz val="18"/>
      <color rgb="FFFF0000"/>
      <name val="Times New Roman"/>
      <family val="1"/>
    </font>
    <font>
      <b/>
      <sz val="18"/>
      <color rgb="FFFF0000"/>
      <name val="Arial"/>
      <family val="2"/>
    </font>
    <font>
      <b/>
      <sz val="16"/>
      <color rgb="FFFF0000"/>
      <name val="Times New Roman"/>
      <family val="1"/>
    </font>
    <font>
      <b/>
      <sz val="14"/>
      <color rgb="FFFF0000"/>
      <name val="Times New Roman"/>
      <family val="1"/>
    </font>
    <font>
      <b/>
      <vertAlign val="subscript"/>
      <sz val="18"/>
      <color rgb="FFFF0000"/>
      <name val="Times New Roman"/>
      <family val="1"/>
    </font>
    <font>
      <sz val="12"/>
      <color rgb="FFFF0000"/>
      <name val="Arial"/>
      <family val="2"/>
    </font>
    <font>
      <sz val="11"/>
      <color theme="1"/>
      <name val="Symbol"/>
      <family val="1"/>
      <charset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00"/>
        <bgColor rgb="FF000000"/>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56">
    <xf numFmtId="0" fontId="0" fillId="0" borderId="0" xfId="0"/>
    <xf numFmtId="0" fontId="3" fillId="0" borderId="0" xfId="0" applyFont="1" applyAlignment="1">
      <alignment horizontal="center"/>
    </xf>
    <xf numFmtId="0" fontId="3" fillId="0" borderId="0" xfId="0" applyFont="1"/>
    <xf numFmtId="0" fontId="1" fillId="0" borderId="0" xfId="0" applyFont="1"/>
    <xf numFmtId="0" fontId="4" fillId="0" borderId="0" xfId="0" applyFont="1"/>
    <xf numFmtId="0" fontId="11" fillId="2" borderId="18" xfId="0" applyFont="1" applyFill="1" applyBorder="1" applyAlignment="1">
      <alignment horizontal="center" vertical="top"/>
    </xf>
    <xf numFmtId="0" fontId="5" fillId="2" borderId="19" xfId="0" applyFont="1" applyFill="1" applyBorder="1" applyAlignment="1">
      <alignment horizontal="right" vertical="center"/>
    </xf>
    <xf numFmtId="0" fontId="5" fillId="2" borderId="22" xfId="0" applyFont="1" applyFill="1" applyBorder="1" applyAlignment="1">
      <alignment horizontal="center" vertical="center"/>
    </xf>
    <xf numFmtId="0" fontId="5"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0" fillId="3" borderId="25" xfId="0" applyFill="1" applyBorder="1"/>
    <xf numFmtId="0" fontId="0" fillId="2" borderId="0" xfId="0" applyFill="1"/>
    <xf numFmtId="0" fontId="5" fillId="2" borderId="0" xfId="0" applyFont="1" applyFill="1" applyAlignment="1">
      <alignment vertical="center"/>
    </xf>
    <xf numFmtId="0" fontId="0" fillId="4" borderId="1" xfId="0" applyFill="1" applyBorder="1"/>
    <xf numFmtId="0" fontId="0" fillId="4" borderId="0" xfId="0" applyFill="1"/>
    <xf numFmtId="0" fontId="0" fillId="2" borderId="0" xfId="0" applyFill="1" applyAlignment="1">
      <alignment horizontal="left"/>
    </xf>
    <xf numFmtId="0" fontId="0" fillId="2" borderId="0" xfId="0" applyFill="1" applyAlignment="1">
      <alignment horizontal="left" wrapText="1"/>
    </xf>
    <xf numFmtId="0" fontId="7" fillId="2" borderId="0" xfId="0" applyFont="1" applyFill="1" applyAlignment="1">
      <alignment horizontal="left" wrapText="1"/>
    </xf>
    <xf numFmtId="0" fontId="18" fillId="0" borderId="15" xfId="0" applyFont="1" applyFill="1" applyBorder="1"/>
    <xf numFmtId="0" fontId="18" fillId="5" borderId="0" xfId="0" applyFont="1" applyFill="1" applyBorder="1" applyAlignment="1">
      <alignment horizontal="center"/>
    </xf>
    <xf numFmtId="0" fontId="18" fillId="5" borderId="0" xfId="0" applyFont="1" applyFill="1" applyBorder="1"/>
    <xf numFmtId="0" fontId="18" fillId="5" borderId="6" xfId="0" applyFont="1" applyFill="1" applyBorder="1"/>
    <xf numFmtId="0" fontId="18" fillId="5" borderId="8" xfId="0" applyFont="1" applyFill="1" applyBorder="1"/>
    <xf numFmtId="0" fontId="18" fillId="5" borderId="17" xfId="0" applyFont="1" applyFill="1" applyBorder="1"/>
    <xf numFmtId="0" fontId="18" fillId="5" borderId="10" xfId="0" applyFont="1" applyFill="1" applyBorder="1"/>
    <xf numFmtId="0" fontId="0" fillId="3" borderId="27" xfId="0" applyFill="1" applyBorder="1"/>
    <xf numFmtId="0" fontId="17" fillId="5" borderId="12" xfId="0" applyFont="1" applyFill="1" applyBorder="1" applyAlignment="1">
      <alignment horizontal="right"/>
    </xf>
    <xf numFmtId="0" fontId="20" fillId="3" borderId="25" xfId="0" applyFont="1" applyFill="1" applyBorder="1"/>
    <xf numFmtId="0" fontId="20" fillId="3" borderId="27" xfId="0" applyFont="1" applyFill="1" applyBorder="1"/>
    <xf numFmtId="0" fontId="20" fillId="0" borderId="0" xfId="0" applyFont="1"/>
    <xf numFmtId="0" fontId="21" fillId="2" borderId="0" xfId="0" applyFont="1" applyFill="1"/>
    <xf numFmtId="0" fontId="25" fillId="0" borderId="0" xfId="0" applyFont="1"/>
    <xf numFmtId="0" fontId="7" fillId="3" borderId="25" xfId="0" applyFont="1" applyFill="1" applyBorder="1"/>
    <xf numFmtId="0" fontId="0" fillId="2" borderId="0" xfId="0" applyFill="1" applyAlignment="1">
      <alignment vertical="center" textRotation="180"/>
    </xf>
    <xf numFmtId="0" fontId="7" fillId="3" borderId="25" xfId="0" applyFont="1" applyFill="1" applyBorder="1" applyAlignment="1"/>
    <xf numFmtId="0" fontId="7" fillId="2" borderId="0" xfId="0" applyFont="1" applyFill="1" applyAlignment="1"/>
    <xf numFmtId="0" fontId="3" fillId="2" borderId="0" xfId="0" applyFont="1" applyFill="1"/>
    <xf numFmtId="0" fontId="25" fillId="2" borderId="0" xfId="0" applyFont="1" applyFill="1"/>
    <xf numFmtId="0" fontId="7" fillId="2" borderId="0" xfId="0" applyFont="1" applyFill="1"/>
    <xf numFmtId="0" fontId="7" fillId="2" borderId="0" xfId="0" applyFont="1" applyFill="1" applyAlignment="1">
      <alignment horizontal="right"/>
    </xf>
    <xf numFmtId="0" fontId="5" fillId="7" borderId="20"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20" fillId="2" borderId="0" xfId="0" applyFont="1" applyFill="1"/>
    <xf numFmtId="0" fontId="2" fillId="0" borderId="0" xfId="0" applyFont="1"/>
    <xf numFmtId="0" fontId="7" fillId="2"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horizontal="right" vertical="center"/>
    </xf>
    <xf numFmtId="0" fontId="29"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horizontal="right" vertical="center"/>
    </xf>
    <xf numFmtId="166" fontId="10" fillId="2" borderId="0" xfId="0" applyNumberFormat="1" applyFont="1" applyFill="1" applyAlignment="1">
      <alignment horizontal="left" vertical="center"/>
    </xf>
    <xf numFmtId="0" fontId="7" fillId="0" borderId="0" xfId="0" applyFont="1" applyAlignment="1">
      <alignment vertical="center"/>
    </xf>
    <xf numFmtId="166" fontId="10" fillId="2" borderId="0" xfId="0" applyNumberFormat="1" applyFont="1" applyFill="1" applyAlignment="1">
      <alignment horizontal="center" vertical="center"/>
    </xf>
    <xf numFmtId="0" fontId="25" fillId="3" borderId="25" xfId="0" applyFont="1" applyFill="1" applyBorder="1"/>
    <xf numFmtId="0" fontId="25" fillId="3" borderId="27" xfId="0" applyFont="1" applyFill="1" applyBorder="1"/>
    <xf numFmtId="0" fontId="1" fillId="2" borderId="29" xfId="3" applyFont="1" applyFill="1" applyBorder="1"/>
    <xf numFmtId="0" fontId="7" fillId="2" borderId="0" xfId="3" applyFont="1" applyFill="1" applyAlignment="1">
      <alignment horizontal="center" vertical="center"/>
    </xf>
    <xf numFmtId="0" fontId="25" fillId="2" borderId="0" xfId="3" applyFont="1" applyFill="1" applyAlignment="1">
      <alignment horizontal="center" vertical="center"/>
    </xf>
    <xf numFmtId="0" fontId="31" fillId="2" borderId="0" xfId="3" applyFont="1" applyFill="1" applyAlignment="1">
      <alignment horizontal="right"/>
    </xf>
    <xf numFmtId="0" fontId="7" fillId="2" borderId="2" xfId="4" applyNumberFormat="1" applyFont="1" applyFill="1" applyBorder="1" applyAlignment="1">
      <alignment horizontal="center" vertical="center"/>
    </xf>
    <xf numFmtId="0" fontId="1" fillId="2" borderId="0" xfId="3" applyFill="1"/>
    <xf numFmtId="0" fontId="1" fillId="2" borderId="0" xfId="3" quotePrefix="1" applyFont="1" applyFill="1"/>
    <xf numFmtId="0" fontId="1" fillId="2" borderId="0" xfId="3" applyFill="1" applyAlignment="1">
      <alignment horizontal="left"/>
    </xf>
    <xf numFmtId="0" fontId="7" fillId="2" borderId="28" xfId="4" applyNumberFormat="1" applyFont="1" applyFill="1" applyBorder="1" applyAlignment="1">
      <alignment horizontal="center" vertical="center"/>
    </xf>
    <xf numFmtId="0" fontId="7" fillId="2" borderId="5" xfId="4" applyNumberFormat="1" applyFont="1" applyFill="1" applyBorder="1" applyAlignment="1">
      <alignment horizontal="center" vertical="center"/>
    </xf>
    <xf numFmtId="44" fontId="7" fillId="2" borderId="6" xfId="5" applyNumberFormat="1" applyFont="1" applyFill="1" applyBorder="1" applyAlignment="1">
      <alignment horizontal="center" vertical="center"/>
    </xf>
    <xf numFmtId="44" fontId="7" fillId="2" borderId="8" xfId="5" applyNumberFormat="1" applyFont="1" applyFill="1" applyBorder="1" applyAlignment="1">
      <alignment horizontal="center" vertical="center"/>
    </xf>
    <xf numFmtId="0" fontId="7" fillId="2" borderId="3" xfId="4" applyNumberFormat="1" applyFont="1" applyFill="1" applyBorder="1" applyAlignment="1">
      <alignment horizontal="center" vertical="center"/>
    </xf>
    <xf numFmtId="0" fontId="7" fillId="2" borderId="4" xfId="4" applyNumberFormat="1" applyFont="1" applyFill="1" applyBorder="1" applyAlignment="1">
      <alignment horizontal="center" vertical="center"/>
    </xf>
    <xf numFmtId="44" fontId="7" fillId="2" borderId="9" xfId="5" applyNumberFormat="1" applyFont="1" applyFill="1" applyBorder="1" applyAlignment="1">
      <alignment horizontal="center" vertical="center"/>
    </xf>
    <xf numFmtId="0" fontId="7" fillId="2" borderId="29" xfId="4" applyNumberFormat="1" applyFont="1" applyFill="1" applyBorder="1" applyAlignment="1">
      <alignment horizontal="center" vertical="center"/>
    </xf>
    <xf numFmtId="0" fontId="7" fillId="2" borderId="30" xfId="4" applyNumberFormat="1" applyFont="1" applyFill="1" applyBorder="1" applyAlignment="1">
      <alignment horizontal="center" vertical="center"/>
    </xf>
    <xf numFmtId="0" fontId="7" fillId="2" borderId="10" xfId="4" applyNumberFormat="1" applyFont="1" applyFill="1" applyBorder="1" applyAlignment="1">
      <alignment horizontal="center" vertical="center"/>
    </xf>
    <xf numFmtId="0" fontId="7" fillId="2" borderId="23" xfId="4" applyNumberFormat="1" applyFont="1" applyFill="1" applyBorder="1" applyAlignment="1">
      <alignment horizontal="center" vertical="center"/>
    </xf>
    <xf numFmtId="44" fontId="7" fillId="2" borderId="31" xfId="5" applyNumberFormat="1" applyFont="1" applyFill="1" applyBorder="1" applyAlignment="1">
      <alignment horizontal="center" vertical="center"/>
    </xf>
    <xf numFmtId="0" fontId="7" fillId="2" borderId="20" xfId="4" applyNumberFormat="1" applyFont="1" applyFill="1" applyBorder="1" applyAlignment="1">
      <alignment horizontal="center" vertical="center"/>
    </xf>
    <xf numFmtId="0" fontId="7" fillId="2" borderId="12" xfId="4" applyNumberFormat="1" applyFont="1" applyFill="1" applyBorder="1" applyAlignment="1">
      <alignment horizontal="center" vertical="center"/>
    </xf>
    <xf numFmtId="0" fontId="36" fillId="2" borderId="0" xfId="3" applyFont="1" applyFill="1" applyAlignment="1">
      <alignment horizontal="right" vertical="center"/>
    </xf>
    <xf numFmtId="0" fontId="1" fillId="2" borderId="1" xfId="3" applyFill="1" applyBorder="1"/>
    <xf numFmtId="0" fontId="1" fillId="0" borderId="0" xfId="0" applyFont="1" applyAlignment="1">
      <alignment horizontal="center"/>
    </xf>
    <xf numFmtId="0" fontId="1" fillId="0" borderId="0" xfId="0" applyFont="1" applyAlignment="1">
      <alignment horizontal="right"/>
    </xf>
    <xf numFmtId="0" fontId="0" fillId="0" borderId="0" xfId="0" applyFill="1"/>
    <xf numFmtId="0" fontId="37" fillId="0" borderId="0" xfId="0" applyFont="1" applyAlignment="1">
      <alignment vertical="center"/>
    </xf>
    <xf numFmtId="0" fontId="34" fillId="0" borderId="0" xfId="0" applyFont="1" applyAlignment="1">
      <alignment vertical="center"/>
    </xf>
    <xf numFmtId="0" fontId="0" fillId="0" borderId="0" xfId="0" applyAlignment="1">
      <alignment vertical="center"/>
    </xf>
    <xf numFmtId="164" fontId="20" fillId="0" borderId="0" xfId="0" applyNumberFormat="1" applyFont="1" applyAlignment="1">
      <alignment horizontal="right"/>
    </xf>
    <xf numFmtId="0" fontId="35" fillId="0" borderId="0" xfId="0" applyFont="1" applyAlignment="1">
      <alignment vertical="center"/>
    </xf>
    <xf numFmtId="0" fontId="20" fillId="0" borderId="0" xfId="0" applyFont="1" applyAlignment="1">
      <alignment horizontal="right"/>
    </xf>
    <xf numFmtId="0" fontId="0" fillId="0" borderId="0" xfId="0" applyAlignment="1">
      <alignment horizontal="right"/>
    </xf>
    <xf numFmtId="167" fontId="20" fillId="0" borderId="0" xfId="1" applyNumberFormat="1" applyFont="1" applyAlignment="1">
      <alignment horizontal="right"/>
    </xf>
    <xf numFmtId="0" fontId="41" fillId="0" borderId="0" xfId="0" applyFont="1"/>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Alignment="1">
      <alignment horizontal="left" vertical="center"/>
    </xf>
    <xf numFmtId="0" fontId="41" fillId="2" borderId="0" xfId="0" applyFont="1" applyFill="1"/>
    <xf numFmtId="0" fontId="46" fillId="2" borderId="0" xfId="0" applyFont="1" applyFill="1"/>
    <xf numFmtId="0" fontId="47" fillId="0" borderId="0" xfId="0" applyFont="1" applyFill="1"/>
    <xf numFmtId="0" fontId="49" fillId="0" borderId="0" xfId="0" applyFont="1"/>
    <xf numFmtId="0" fontId="47" fillId="0" borderId="0" xfId="0" applyFont="1"/>
    <xf numFmtId="0" fontId="47" fillId="0" borderId="0" xfId="0" applyFont="1" applyAlignment="1">
      <alignment horizontal="left"/>
    </xf>
    <xf numFmtId="0" fontId="47" fillId="0" borderId="0" xfId="0" applyFont="1" applyAlignment="1">
      <alignment horizontal="left" wrapText="1"/>
    </xf>
    <xf numFmtId="0" fontId="49" fillId="0" borderId="0" xfId="0" applyFont="1" applyAlignment="1">
      <alignment vertical="center"/>
    </xf>
    <xf numFmtId="0" fontId="47" fillId="0" borderId="0" xfId="0" applyFont="1" applyAlignment="1"/>
    <xf numFmtId="0" fontId="48" fillId="0" borderId="0" xfId="0" applyFont="1"/>
    <xf numFmtId="0" fontId="47" fillId="2" borderId="0" xfId="0" applyFont="1" applyFill="1"/>
    <xf numFmtId="0" fontId="47" fillId="2" borderId="0" xfId="0" applyFont="1" applyFill="1" applyAlignment="1">
      <alignment horizontal="left"/>
    </xf>
    <xf numFmtId="0" fontId="2" fillId="0" borderId="0" xfId="0" applyFont="1" applyAlignment="1">
      <alignment horizontal="right"/>
    </xf>
    <xf numFmtId="0" fontId="48" fillId="0" borderId="0" xfId="0" applyFont="1" applyAlignment="1">
      <alignment horizontal="right"/>
    </xf>
    <xf numFmtId="0" fontId="47" fillId="0" borderId="0" xfId="0" applyFont="1" applyAlignment="1">
      <alignment horizontal="right"/>
    </xf>
    <xf numFmtId="0" fontId="1" fillId="3" borderId="0" xfId="0" applyFont="1" applyFill="1"/>
    <xf numFmtId="0" fontId="1" fillId="3" borderId="0" xfId="0" applyFont="1" applyFill="1" applyAlignment="1">
      <alignment horizontal="right"/>
    </xf>
    <xf numFmtId="0" fontId="57" fillId="0" borderId="0" xfId="0" applyFont="1"/>
    <xf numFmtId="166" fontId="58" fillId="3" borderId="13" xfId="0" applyNumberFormat="1" applyFont="1" applyFill="1" applyBorder="1" applyAlignment="1">
      <alignment horizontal="right"/>
    </xf>
    <xf numFmtId="166" fontId="58" fillId="3" borderId="14" xfId="0" applyNumberFormat="1" applyFont="1" applyFill="1" applyBorder="1" applyAlignment="1">
      <alignment horizontal="right"/>
    </xf>
    <xf numFmtId="166" fontId="58" fillId="6" borderId="2" xfId="0" applyNumberFormat="1" applyFont="1" applyFill="1" applyBorder="1" applyAlignment="1">
      <alignment horizontal="right"/>
    </xf>
    <xf numFmtId="166" fontId="58" fillId="6" borderId="7" xfId="0" applyNumberFormat="1" applyFont="1" applyFill="1" applyBorder="1" applyAlignment="1">
      <alignment horizontal="right"/>
    </xf>
    <xf numFmtId="166" fontId="58" fillId="6" borderId="1" xfId="0" applyNumberFormat="1" applyFont="1" applyFill="1" applyBorder="1" applyAlignment="1">
      <alignment horizontal="right"/>
    </xf>
    <xf numFmtId="166" fontId="58" fillId="6" borderId="16" xfId="0" applyNumberFormat="1" applyFont="1" applyFill="1" applyBorder="1" applyAlignment="1">
      <alignment horizontal="right"/>
    </xf>
    <xf numFmtId="166" fontId="58" fillId="6" borderId="11" xfId="0" applyNumberFormat="1" applyFont="1" applyFill="1" applyBorder="1" applyAlignment="1">
      <alignment horizontal="center"/>
    </xf>
    <xf numFmtId="166" fontId="59" fillId="3" borderId="1" xfId="1" applyNumberFormat="1" applyFont="1" applyFill="1" applyBorder="1" applyAlignment="1">
      <alignment vertical="center"/>
    </xf>
    <xf numFmtId="0" fontId="60" fillId="3" borderId="27" xfId="0" applyFont="1" applyFill="1" applyBorder="1" applyAlignment="1">
      <alignment vertical="center"/>
    </xf>
    <xf numFmtId="0" fontId="61" fillId="3" borderId="27" xfId="0" applyFont="1" applyFill="1" applyBorder="1" applyAlignment="1">
      <alignment vertical="center"/>
    </xf>
    <xf numFmtId="0" fontId="61" fillId="3" borderId="25" xfId="0" applyFont="1" applyFill="1" applyBorder="1" applyAlignment="1">
      <alignment vertical="center"/>
    </xf>
    <xf numFmtId="0" fontId="58" fillId="3" borderId="27" xfId="0" quotePrefix="1" applyFont="1" applyFill="1" applyBorder="1" applyAlignment="1">
      <alignment horizontal="left" vertical="center"/>
    </xf>
    <xf numFmtId="166" fontId="61" fillId="3" borderId="1" xfId="0" applyNumberFormat="1" applyFont="1" applyFill="1" applyBorder="1" applyAlignment="1">
      <alignment horizontal="center" vertical="center"/>
    </xf>
    <xf numFmtId="166" fontId="61" fillId="3" borderId="8" xfId="0" applyNumberFormat="1" applyFont="1" applyFill="1" applyBorder="1" applyAlignment="1">
      <alignment horizontal="center" vertical="center"/>
    </xf>
    <xf numFmtId="166" fontId="61" fillId="3" borderId="4" xfId="0" applyNumberFormat="1" applyFont="1" applyFill="1" applyBorder="1" applyAlignment="1">
      <alignment horizontal="center" vertical="center"/>
    </xf>
    <xf numFmtId="166" fontId="61" fillId="3" borderId="9" xfId="0" applyNumberFormat="1" applyFont="1" applyFill="1" applyBorder="1" applyAlignment="1">
      <alignment horizontal="center" vertical="center"/>
    </xf>
    <xf numFmtId="0" fontId="60" fillId="3" borderId="25" xfId="0" applyFont="1" applyFill="1" applyBorder="1"/>
    <xf numFmtId="168" fontId="47" fillId="0" borderId="0" xfId="0" applyNumberFormat="1" applyFont="1"/>
    <xf numFmtId="0" fontId="60" fillId="3" borderId="25" xfId="0" applyFont="1" applyFill="1" applyBorder="1" applyAlignment="1"/>
    <xf numFmtId="0" fontId="55" fillId="0" borderId="0" xfId="0" applyFont="1"/>
    <xf numFmtId="0" fontId="63" fillId="0" borderId="0" xfId="0" applyFont="1"/>
    <xf numFmtId="0" fontId="38" fillId="0" borderId="0" xfId="0" applyFont="1" applyAlignment="1">
      <alignment vertical="center"/>
    </xf>
    <xf numFmtId="0" fontId="3" fillId="0" borderId="0" xfId="0" applyFont="1" applyAlignment="1">
      <alignment horizontal="right"/>
    </xf>
    <xf numFmtId="0" fontId="3" fillId="2" borderId="0" xfId="0" applyFont="1" applyFill="1" applyAlignment="1">
      <alignment horizontal="right"/>
    </xf>
    <xf numFmtId="0" fontId="3" fillId="0" borderId="0" xfId="0" applyFont="1" applyAlignment="1">
      <alignment horizontal="left" wrapText="1"/>
    </xf>
    <xf numFmtId="0" fontId="3" fillId="0" borderId="0" xfId="0" applyFont="1" applyAlignment="1">
      <alignment horizontal="left" wrapText="1"/>
    </xf>
    <xf numFmtId="0" fontId="47" fillId="0" borderId="0" xfId="0" applyFont="1" applyAlignment="1">
      <alignment horizontal="left" wrapText="1"/>
    </xf>
    <xf numFmtId="0" fontId="35" fillId="2" borderId="0" xfId="0" applyFont="1" applyFill="1" applyAlignment="1">
      <alignment horizontal="left" vertical="top" wrapText="1"/>
    </xf>
    <xf numFmtId="0" fontId="41" fillId="0" borderId="0" xfId="0" applyFont="1" applyAlignment="1">
      <alignment horizontal="left" wrapText="1"/>
    </xf>
    <xf numFmtId="0" fontId="41" fillId="0" borderId="0" xfId="0" applyFont="1" applyAlignment="1">
      <alignment horizontal="left" vertical="top" wrapText="1"/>
    </xf>
    <xf numFmtId="0" fontId="5" fillId="2" borderId="26" xfId="0" applyFont="1" applyFill="1" applyBorder="1" applyAlignment="1">
      <alignment horizontal="center" vertical="center"/>
    </xf>
    <xf numFmtId="0" fontId="5" fillId="2" borderId="0" xfId="0" applyFont="1" applyFill="1" applyAlignment="1">
      <alignment horizontal="center" vertical="center"/>
    </xf>
    <xf numFmtId="0" fontId="7" fillId="2" borderId="0" xfId="0" applyFont="1" applyFill="1" applyAlignment="1">
      <alignment horizontal="left" vertical="center" wrapText="1"/>
    </xf>
    <xf numFmtId="0" fontId="28" fillId="2" borderId="0" xfId="0" applyFont="1" applyFill="1" applyAlignment="1">
      <alignment horizontal="center"/>
    </xf>
    <xf numFmtId="0" fontId="19" fillId="2" borderId="0" xfId="0" applyFont="1" applyFill="1" applyAlignment="1">
      <alignment horizontal="center" vertical="center" wrapText="1"/>
    </xf>
    <xf numFmtId="0" fontId="13" fillId="2" borderId="0" xfId="0" applyFont="1" applyFill="1" applyAlignment="1">
      <alignment horizontal="center"/>
    </xf>
    <xf numFmtId="0" fontId="6" fillId="2" borderId="0" xfId="0" applyFont="1" applyFill="1" applyAlignment="1">
      <alignment horizontal="left" vertical="top" wrapText="1"/>
    </xf>
    <xf numFmtId="0" fontId="1" fillId="2" borderId="0" xfId="0" applyFont="1" applyFill="1" applyAlignment="1">
      <alignment horizontal="center" vertical="center" textRotation="180"/>
    </xf>
    <xf numFmtId="0" fontId="48" fillId="2" borderId="0" xfId="0" applyFont="1" applyFill="1"/>
  </cellXfs>
  <cellStyles count="6">
    <cellStyle name="Comma 2" xfId="4"/>
    <cellStyle name="Currency" xfId="1" builtinId="4"/>
    <cellStyle name="Currency 2" xfId="5"/>
    <cellStyle name="Euro"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emf"/><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533399</xdr:colOff>
      <xdr:row>40</xdr:row>
      <xdr:rowOff>9525</xdr:rowOff>
    </xdr:from>
    <xdr:to>
      <xdr:col>6</xdr:col>
      <xdr:colOff>600074</xdr:colOff>
      <xdr:row>59</xdr:row>
      <xdr:rowOff>30203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399" y="6943725"/>
          <a:ext cx="3724275" cy="3640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40</xdr:row>
      <xdr:rowOff>0</xdr:rowOff>
    </xdr:from>
    <xdr:to>
      <xdr:col>14</xdr:col>
      <xdr:colOff>95250</xdr:colOff>
      <xdr:row>59</xdr:row>
      <xdr:rowOff>30532</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6934200"/>
          <a:ext cx="3752850" cy="3650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219075</xdr:colOff>
      <xdr:row>22</xdr:row>
      <xdr:rowOff>0</xdr:rowOff>
    </xdr:from>
    <xdr:to>
      <xdr:col>20</xdr:col>
      <xdr:colOff>581025</xdr:colOff>
      <xdr:row>52</xdr:row>
      <xdr:rowOff>3004</xdr:rowOff>
    </xdr:to>
    <xdr:pic>
      <xdr:nvPicPr>
        <xdr:cNvPr id="3" name="Picture 2"/>
        <xdr:cNvPicPr>
          <a:picLocks noChangeAspect="1"/>
        </xdr:cNvPicPr>
      </xdr:nvPicPr>
      <xdr:blipFill>
        <a:blip xmlns:r="http://schemas.openxmlformats.org/officeDocument/2006/relationships" r:embed="rId1"/>
        <a:stretch>
          <a:fillRect/>
        </a:stretch>
      </xdr:blipFill>
      <xdr:spPr>
        <a:xfrm>
          <a:off x="9220200" y="3876675"/>
          <a:ext cx="4019550" cy="4870279"/>
        </a:xfrm>
        <a:prstGeom prst="rect">
          <a:avLst/>
        </a:prstGeom>
      </xdr:spPr>
    </xdr:pic>
    <xdr:clientData/>
  </xdr:twoCellAnchor>
  <xdr:oneCellAnchor>
    <xdr:from>
      <xdr:col>16</xdr:col>
      <xdr:colOff>533400</xdr:colOff>
      <xdr:row>35</xdr:row>
      <xdr:rowOff>66675</xdr:rowOff>
    </xdr:from>
    <xdr:ext cx="276225" cy="342900"/>
    <xdr:sp macro="" textlink="">
      <xdr:nvSpPr>
        <xdr:cNvPr id="5" name="TextBox 4"/>
        <xdr:cNvSpPr txBox="1"/>
      </xdr:nvSpPr>
      <xdr:spPr>
        <a:xfrm>
          <a:off x="10753725" y="6057900"/>
          <a:ext cx="27622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FF0000"/>
              </a:solidFill>
            </a:rPr>
            <a:t>B</a:t>
          </a:r>
        </a:p>
      </xdr:txBody>
    </xdr:sp>
    <xdr:clientData/>
  </xdr:oneCellAnchor>
  <xdr:oneCellAnchor>
    <xdr:from>
      <xdr:col>18</xdr:col>
      <xdr:colOff>438150</xdr:colOff>
      <xdr:row>28</xdr:row>
      <xdr:rowOff>85725</xdr:rowOff>
    </xdr:from>
    <xdr:ext cx="276225" cy="342900"/>
    <xdr:sp macro="" textlink="">
      <xdr:nvSpPr>
        <xdr:cNvPr id="6" name="TextBox 5"/>
        <xdr:cNvSpPr txBox="1"/>
      </xdr:nvSpPr>
      <xdr:spPr>
        <a:xfrm>
          <a:off x="11877675" y="4943475"/>
          <a:ext cx="27622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FF0000"/>
              </a:solidFill>
            </a:rPr>
            <a:t>C</a:t>
          </a:r>
        </a:p>
      </xdr:txBody>
    </xdr:sp>
    <xdr:clientData/>
  </xdr:oneCellAnchor>
  <xdr:oneCellAnchor>
    <xdr:from>
      <xdr:col>18</xdr:col>
      <xdr:colOff>276225</xdr:colOff>
      <xdr:row>37</xdr:row>
      <xdr:rowOff>66675</xdr:rowOff>
    </xdr:from>
    <xdr:ext cx="276225" cy="342900"/>
    <xdr:sp macro="" textlink="">
      <xdr:nvSpPr>
        <xdr:cNvPr id="7" name="TextBox 6"/>
        <xdr:cNvSpPr txBox="1"/>
      </xdr:nvSpPr>
      <xdr:spPr>
        <a:xfrm>
          <a:off x="11715750" y="6905625"/>
          <a:ext cx="27622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FF0000"/>
              </a:solidFill>
            </a:rPr>
            <a:t>D</a:t>
          </a:r>
        </a:p>
      </xdr:txBody>
    </xdr:sp>
    <xdr:clientData/>
  </xdr:oneCellAnchor>
  <xdr:oneCellAnchor>
    <xdr:from>
      <xdr:col>20</xdr:col>
      <xdr:colOff>152400</xdr:colOff>
      <xdr:row>30</xdr:row>
      <xdr:rowOff>76200</xdr:rowOff>
    </xdr:from>
    <xdr:ext cx="276225" cy="342900"/>
    <xdr:sp macro="" textlink="">
      <xdr:nvSpPr>
        <xdr:cNvPr id="8" name="TextBox 7"/>
        <xdr:cNvSpPr txBox="1"/>
      </xdr:nvSpPr>
      <xdr:spPr>
        <a:xfrm>
          <a:off x="12811125" y="5781675"/>
          <a:ext cx="27622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FF0000"/>
              </a:solidFill>
            </a:rPr>
            <a:t>A</a:t>
          </a:r>
        </a:p>
      </xdr:txBody>
    </xdr:sp>
    <xdr:clientData/>
  </xdr:oneCellAnchor>
  <xdr:oneCellAnchor>
    <xdr:from>
      <xdr:col>18</xdr:col>
      <xdr:colOff>295275</xdr:colOff>
      <xdr:row>32</xdr:row>
      <xdr:rowOff>95250</xdr:rowOff>
    </xdr:from>
    <xdr:ext cx="276225" cy="311496"/>
    <xdr:sp macro="" textlink="">
      <xdr:nvSpPr>
        <xdr:cNvPr id="9" name="TextBox 8"/>
        <xdr:cNvSpPr txBox="1"/>
      </xdr:nvSpPr>
      <xdr:spPr>
        <a:xfrm>
          <a:off x="11734800" y="5600700"/>
          <a:ext cx="27622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solidFill>
                <a:sysClr val="windowText" lastClr="000000"/>
              </a:solidFill>
            </a:rPr>
            <a:t>T</a:t>
          </a:r>
        </a:p>
      </xdr:txBody>
    </xdr:sp>
    <xdr:clientData/>
  </xdr:oneCellAnchor>
  <xdr:oneCellAnchor>
    <xdr:from>
      <xdr:col>19</xdr:col>
      <xdr:colOff>257175</xdr:colOff>
      <xdr:row>31</xdr:row>
      <xdr:rowOff>142875</xdr:rowOff>
    </xdr:from>
    <xdr:ext cx="361950" cy="342786"/>
    <xdr:sp macro="" textlink="">
      <xdr:nvSpPr>
        <xdr:cNvPr id="10" name="TextBox 9"/>
        <xdr:cNvSpPr txBox="1"/>
      </xdr:nvSpPr>
      <xdr:spPr>
        <a:xfrm>
          <a:off x="12306300" y="5486400"/>
          <a:ext cx="36195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FF0000"/>
              </a:solidFill>
            </a:rPr>
            <a:t>A'</a:t>
          </a:r>
        </a:p>
      </xdr:txBody>
    </xdr:sp>
    <xdr:clientData/>
  </xdr:oneCellAnchor>
  <xdr:oneCellAnchor>
    <xdr:from>
      <xdr:col>19</xdr:col>
      <xdr:colOff>0</xdr:colOff>
      <xdr:row>24</xdr:row>
      <xdr:rowOff>19050</xdr:rowOff>
    </xdr:from>
    <xdr:ext cx="361950" cy="342786"/>
    <xdr:sp macro="" textlink="">
      <xdr:nvSpPr>
        <xdr:cNvPr id="11" name="TextBox 10"/>
        <xdr:cNvSpPr txBox="1"/>
      </xdr:nvSpPr>
      <xdr:spPr>
        <a:xfrm>
          <a:off x="12049125" y="4229100"/>
          <a:ext cx="36195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FF0000"/>
              </a:solidFill>
            </a:rPr>
            <a:t>C'</a:t>
          </a:r>
        </a:p>
      </xdr:txBody>
    </xdr:sp>
    <xdr:clientData/>
  </xdr:oneCellAnchor>
  <xdr:oneCellAnchor>
    <xdr:from>
      <xdr:col>18</xdr:col>
      <xdr:colOff>85725</xdr:colOff>
      <xdr:row>41</xdr:row>
      <xdr:rowOff>123825</xdr:rowOff>
    </xdr:from>
    <xdr:ext cx="361950" cy="342786"/>
    <xdr:sp macro="" textlink="">
      <xdr:nvSpPr>
        <xdr:cNvPr id="12" name="TextBox 11"/>
        <xdr:cNvSpPr txBox="1"/>
      </xdr:nvSpPr>
      <xdr:spPr>
        <a:xfrm>
          <a:off x="11525250" y="7086600"/>
          <a:ext cx="36195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FF0000"/>
              </a:solidFill>
            </a:rPr>
            <a:t>D'</a:t>
          </a:r>
        </a:p>
      </xdr:txBody>
    </xdr:sp>
    <xdr:clientData/>
  </xdr:oneCellAnchor>
  <xdr:oneCellAnchor>
    <xdr:from>
      <xdr:col>18</xdr:col>
      <xdr:colOff>0</xdr:colOff>
      <xdr:row>34</xdr:row>
      <xdr:rowOff>114300</xdr:rowOff>
    </xdr:from>
    <xdr:ext cx="361950" cy="342786"/>
    <xdr:sp macro="" textlink="">
      <xdr:nvSpPr>
        <xdr:cNvPr id="13" name="TextBox 12"/>
        <xdr:cNvSpPr txBox="1"/>
      </xdr:nvSpPr>
      <xdr:spPr>
        <a:xfrm>
          <a:off x="11439525" y="5943600"/>
          <a:ext cx="36195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FF0000"/>
              </a:solidFill>
            </a:rPr>
            <a:t>B'</a:t>
          </a:r>
        </a:p>
      </xdr:txBody>
    </xdr:sp>
    <xdr:clientData/>
  </xdr:oneCellAnchor>
  <xdr:twoCellAnchor>
    <xdr:from>
      <xdr:col>0</xdr:col>
      <xdr:colOff>152400</xdr:colOff>
      <xdr:row>59</xdr:row>
      <xdr:rowOff>95250</xdr:rowOff>
    </xdr:from>
    <xdr:to>
      <xdr:col>10</xdr:col>
      <xdr:colOff>438150</xdr:colOff>
      <xdr:row>65</xdr:row>
      <xdr:rowOff>104775</xdr:rowOff>
    </xdr:to>
    <xdr:pic>
      <xdr:nvPicPr>
        <xdr:cNvPr id="14" name="Picture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0525125"/>
          <a:ext cx="68484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38099</xdr:rowOff>
    </xdr:from>
    <xdr:to>
      <xdr:col>6</xdr:col>
      <xdr:colOff>238125</xdr:colOff>
      <xdr:row>41</xdr:row>
      <xdr:rowOff>81531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790824"/>
          <a:ext cx="3895725" cy="40915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14</xdr:row>
      <xdr:rowOff>0</xdr:rowOff>
    </xdr:from>
    <xdr:to>
      <xdr:col>0</xdr:col>
      <xdr:colOff>409575</xdr:colOff>
      <xdr:row>14</xdr:row>
      <xdr:rowOff>361950</xdr:rowOff>
    </xdr:to>
    <xdr:pic>
      <xdr:nvPicPr>
        <xdr:cNvPr id="13" name="Picture 1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 y="11677650"/>
          <a:ext cx="3524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15</xdr:row>
      <xdr:rowOff>9525</xdr:rowOff>
    </xdr:from>
    <xdr:to>
      <xdr:col>0</xdr:col>
      <xdr:colOff>409575</xdr:colOff>
      <xdr:row>16</xdr:row>
      <xdr:rowOff>19050</xdr:rowOff>
    </xdr:to>
    <xdr:pic>
      <xdr:nvPicPr>
        <xdr:cNvPr id="14" name="Picture 1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 y="12068175"/>
          <a:ext cx="3524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17</xdr:row>
      <xdr:rowOff>28575</xdr:rowOff>
    </xdr:from>
    <xdr:to>
      <xdr:col>0</xdr:col>
      <xdr:colOff>409575</xdr:colOff>
      <xdr:row>18</xdr:row>
      <xdr:rowOff>19050</xdr:rowOff>
    </xdr:to>
    <xdr:pic>
      <xdr:nvPicPr>
        <xdr:cNvPr id="17" name="Picture 16"/>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12849225"/>
          <a:ext cx="34290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16</xdr:row>
      <xdr:rowOff>9525</xdr:rowOff>
    </xdr:from>
    <xdr:to>
      <xdr:col>0</xdr:col>
      <xdr:colOff>390525</xdr:colOff>
      <xdr:row>17</xdr:row>
      <xdr:rowOff>0</xdr:rowOff>
    </xdr:to>
    <xdr:pic>
      <xdr:nvPicPr>
        <xdr:cNvPr id="18" name="Picture 17"/>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12449175"/>
          <a:ext cx="3429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34</xdr:row>
      <xdr:rowOff>0</xdr:rowOff>
    </xdr:from>
    <xdr:to>
      <xdr:col>1</xdr:col>
      <xdr:colOff>601523</xdr:colOff>
      <xdr:row>38</xdr:row>
      <xdr:rowOff>15259</xdr:rowOff>
    </xdr:to>
    <xdr:sp macro="" textlink="">
      <xdr:nvSpPr>
        <xdr:cNvPr id="10" name="Oval 9"/>
        <xdr:cNvSpPr/>
      </xdr:nvSpPr>
      <xdr:spPr>
        <a:xfrm rot="19572921">
          <a:off x="0" y="17306925"/>
          <a:ext cx="1068248" cy="66295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47625</xdr:colOff>
      <xdr:row>34</xdr:row>
      <xdr:rowOff>0</xdr:rowOff>
    </xdr:from>
    <xdr:to>
      <xdr:col>3</xdr:col>
      <xdr:colOff>506273</xdr:colOff>
      <xdr:row>38</xdr:row>
      <xdr:rowOff>15259</xdr:rowOff>
    </xdr:to>
    <xdr:sp macro="" textlink="">
      <xdr:nvSpPr>
        <xdr:cNvPr id="12" name="Oval 11"/>
        <xdr:cNvSpPr/>
      </xdr:nvSpPr>
      <xdr:spPr>
        <a:xfrm rot="2027079" flipV="1">
          <a:off x="1143000" y="17249775"/>
          <a:ext cx="1068248" cy="66295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14</xdr:col>
      <xdr:colOff>161925</xdr:colOff>
      <xdr:row>23</xdr:row>
      <xdr:rowOff>200025</xdr:rowOff>
    </xdr:from>
    <xdr:to>
      <xdr:col>22</xdr:col>
      <xdr:colOff>250825</xdr:colOff>
      <xdr:row>41</xdr:row>
      <xdr:rowOff>38100</xdr:rowOff>
    </xdr:to>
    <xdr:pic>
      <xdr:nvPicPr>
        <xdr:cNvPr id="11" name="Picture 10"/>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63025" y="8248650"/>
          <a:ext cx="4432300" cy="3752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workbookViewId="0">
      <selection activeCell="N21" sqref="N21"/>
    </sheetView>
  </sheetViews>
  <sheetFormatPr defaultRowHeight="15" x14ac:dyDescent="0.2"/>
  <cols>
    <col min="1" max="19" width="9.140625" style="2"/>
    <col min="20" max="20" width="11.140625" style="2" customWidth="1"/>
    <col min="21" max="16384" width="9.140625" style="2"/>
  </cols>
  <sheetData>
    <row r="1" spans="1:23" ht="15.75" x14ac:dyDescent="0.25">
      <c r="A1" s="116" t="s">
        <v>150</v>
      </c>
    </row>
    <row r="2" spans="1:23" x14ac:dyDescent="0.2">
      <c r="B2" s="2" t="s">
        <v>149</v>
      </c>
    </row>
    <row r="3" spans="1:23" x14ac:dyDescent="0.2">
      <c r="C3" s="2" t="s">
        <v>151</v>
      </c>
    </row>
    <row r="4" spans="1:23" x14ac:dyDescent="0.2">
      <c r="C4" s="2" t="s">
        <v>153</v>
      </c>
    </row>
    <row r="5" spans="1:23" x14ac:dyDescent="0.2">
      <c r="D5" s="2" t="s">
        <v>154</v>
      </c>
    </row>
    <row r="6" spans="1:23" x14ac:dyDescent="0.2">
      <c r="D6" s="2" t="s">
        <v>152</v>
      </c>
    </row>
    <row r="7" spans="1:23" x14ac:dyDescent="0.2">
      <c r="B7" s="142" t="s">
        <v>155</v>
      </c>
      <c r="C7" s="142"/>
      <c r="D7" s="142"/>
      <c r="E7" s="142"/>
      <c r="F7" s="142"/>
      <c r="G7" s="142"/>
      <c r="H7" s="142"/>
      <c r="I7" s="142"/>
      <c r="J7" s="142"/>
      <c r="K7" s="142"/>
      <c r="L7" s="142"/>
      <c r="M7" s="142"/>
      <c r="N7" s="142"/>
      <c r="O7" s="142"/>
      <c r="P7" s="142"/>
      <c r="Q7" s="142"/>
      <c r="R7" s="142"/>
      <c r="S7" s="142"/>
      <c r="T7" s="142"/>
      <c r="U7" s="142"/>
      <c r="V7" s="142"/>
      <c r="W7" s="142"/>
    </row>
    <row r="8" spans="1:23" x14ac:dyDescent="0.2">
      <c r="B8" s="142"/>
      <c r="C8" s="142"/>
      <c r="D8" s="142"/>
      <c r="E8" s="142"/>
      <c r="F8" s="142"/>
      <c r="G8" s="142"/>
      <c r="H8" s="142"/>
      <c r="I8" s="142"/>
      <c r="J8" s="142"/>
      <c r="K8" s="142"/>
      <c r="L8" s="142"/>
      <c r="M8" s="142"/>
      <c r="N8" s="142"/>
      <c r="O8" s="142"/>
      <c r="P8" s="142"/>
      <c r="Q8" s="142"/>
      <c r="R8" s="142"/>
      <c r="S8" s="142"/>
      <c r="T8" s="142"/>
      <c r="U8" s="142"/>
      <c r="V8" s="142"/>
      <c r="W8" s="142"/>
    </row>
    <row r="9" spans="1:23" x14ac:dyDescent="0.2">
      <c r="C9" s="2" t="s">
        <v>158</v>
      </c>
    </row>
    <row r="10" spans="1:23" x14ac:dyDescent="0.2">
      <c r="D10" s="2" t="s">
        <v>159</v>
      </c>
    </row>
    <row r="11" spans="1:23" x14ac:dyDescent="0.2">
      <c r="E11" s="2" t="s">
        <v>157</v>
      </c>
    </row>
    <row r="12" spans="1:23" x14ac:dyDescent="0.2">
      <c r="F12" s="2" t="s">
        <v>168</v>
      </c>
    </row>
    <row r="13" spans="1:23" x14ac:dyDescent="0.2">
      <c r="E13" s="142" t="s">
        <v>169</v>
      </c>
      <c r="F13" s="142"/>
      <c r="G13" s="142"/>
      <c r="H13" s="142"/>
      <c r="I13" s="142"/>
      <c r="J13" s="142"/>
      <c r="K13" s="142"/>
      <c r="L13" s="142"/>
      <c r="M13" s="142"/>
      <c r="N13" s="142"/>
      <c r="O13" s="142"/>
      <c r="P13" s="142"/>
      <c r="Q13" s="142"/>
      <c r="R13" s="142"/>
      <c r="S13" s="142"/>
      <c r="T13" s="142"/>
      <c r="U13" s="142"/>
      <c r="V13" s="142"/>
      <c r="W13" s="142"/>
    </row>
    <row r="14" spans="1:23" x14ac:dyDescent="0.2">
      <c r="E14" s="142"/>
      <c r="F14" s="142"/>
      <c r="G14" s="142"/>
      <c r="H14" s="142"/>
      <c r="I14" s="142"/>
      <c r="J14" s="142"/>
      <c r="K14" s="142"/>
      <c r="L14" s="142"/>
      <c r="M14" s="142"/>
      <c r="N14" s="142"/>
      <c r="O14" s="142"/>
      <c r="P14" s="142"/>
      <c r="Q14" s="142"/>
      <c r="R14" s="142"/>
      <c r="S14" s="142"/>
      <c r="T14" s="142"/>
      <c r="U14" s="142"/>
      <c r="V14" s="142"/>
      <c r="W14" s="142"/>
    </row>
    <row r="15" spans="1:23" x14ac:dyDescent="0.2">
      <c r="E15" s="141"/>
      <c r="F15" s="141"/>
      <c r="G15" s="141"/>
      <c r="H15" s="141"/>
      <c r="I15" s="141"/>
      <c r="J15" s="141"/>
      <c r="K15" s="141"/>
      <c r="L15" s="141"/>
      <c r="M15" s="141"/>
      <c r="N15" s="141"/>
      <c r="O15" s="141"/>
      <c r="P15" s="141"/>
      <c r="Q15" s="141"/>
      <c r="R15" s="141"/>
      <c r="S15" s="141"/>
      <c r="T15" s="141"/>
      <c r="U15" s="141"/>
      <c r="V15" s="141"/>
      <c r="W15" s="141"/>
    </row>
    <row r="16" spans="1:23" ht="15.75" x14ac:dyDescent="0.25">
      <c r="A16" s="116" t="s">
        <v>160</v>
      </c>
    </row>
    <row r="17" spans="1:20" x14ac:dyDescent="0.2">
      <c r="B17" s="2" t="s">
        <v>161</v>
      </c>
    </row>
    <row r="18" spans="1:20" x14ac:dyDescent="0.2">
      <c r="C18" s="2" t="s">
        <v>162</v>
      </c>
    </row>
    <row r="19" spans="1:20" x14ac:dyDescent="0.2">
      <c r="C19" s="136" t="s">
        <v>164</v>
      </c>
    </row>
    <row r="20" spans="1:20" x14ac:dyDescent="0.2">
      <c r="C20" s="137" t="s">
        <v>163</v>
      </c>
    </row>
    <row r="21" spans="1:20" x14ac:dyDescent="0.2">
      <c r="C21" s="137"/>
    </row>
    <row r="22" spans="1:20" ht="15.75" x14ac:dyDescent="0.25">
      <c r="A22" s="116" t="s">
        <v>170</v>
      </c>
    </row>
    <row r="23" spans="1:20" ht="18" x14ac:dyDescent="0.2">
      <c r="A23" s="138" t="s">
        <v>171</v>
      </c>
      <c r="B23"/>
    </row>
    <row r="24" spans="1:20" x14ac:dyDescent="0.2">
      <c r="B24" t="s">
        <v>172</v>
      </c>
    </row>
    <row r="25" spans="1:20" x14ac:dyDescent="0.2">
      <c r="B25" t="s">
        <v>173</v>
      </c>
    </row>
    <row r="26" spans="1:20" x14ac:dyDescent="0.2">
      <c r="K26" s="2" t="s">
        <v>174</v>
      </c>
      <c r="N26" s="2" t="s">
        <v>175</v>
      </c>
      <c r="Q26" s="2" t="s">
        <v>176</v>
      </c>
    </row>
    <row r="27" spans="1:20" ht="15.75" x14ac:dyDescent="0.25">
      <c r="A27" s="139" t="s">
        <v>177</v>
      </c>
      <c r="B27" s="139" t="s">
        <v>178</v>
      </c>
      <c r="C27" s="139" t="s">
        <v>179</v>
      </c>
      <c r="D27" s="139" t="s">
        <v>180</v>
      </c>
      <c r="E27" s="139" t="s">
        <v>181</v>
      </c>
      <c r="F27" s="139" t="s">
        <v>182</v>
      </c>
      <c r="G27" s="139" t="s">
        <v>76</v>
      </c>
      <c r="H27" s="139" t="s">
        <v>183</v>
      </c>
      <c r="I27" s="93" t="s">
        <v>187</v>
      </c>
      <c r="J27" s="93" t="s">
        <v>188</v>
      </c>
      <c r="K27" s="2" t="s">
        <v>46</v>
      </c>
      <c r="L27" s="2" t="s">
        <v>47</v>
      </c>
      <c r="M27" s="2" t="s">
        <v>62</v>
      </c>
      <c r="N27" s="2" t="s">
        <v>46</v>
      </c>
      <c r="O27" s="2" t="s">
        <v>47</v>
      </c>
      <c r="P27" s="2" t="s">
        <v>62</v>
      </c>
      <c r="Q27" s="2" t="s">
        <v>46</v>
      </c>
      <c r="R27" s="2" t="s">
        <v>47</v>
      </c>
      <c r="S27" s="2" t="s">
        <v>62</v>
      </c>
      <c r="T27" s="2" t="s">
        <v>184</v>
      </c>
    </row>
    <row r="28" spans="1:20" x14ac:dyDescent="0.2">
      <c r="A28" s="2">
        <v>865.00000000000102</v>
      </c>
      <c r="B28" s="2">
        <v>40</v>
      </c>
      <c r="C28" s="2">
        <v>180</v>
      </c>
      <c r="D28" s="2">
        <v>5</v>
      </c>
      <c r="E28" s="2">
        <v>-5</v>
      </c>
      <c r="F28" s="2">
        <v>1495</v>
      </c>
      <c r="G28" s="2">
        <v>15</v>
      </c>
      <c r="H28" s="2">
        <v>2</v>
      </c>
      <c r="I28" s="2">
        <v>4</v>
      </c>
      <c r="J28" s="2">
        <v>8</v>
      </c>
      <c r="K28" s="2">
        <v>10.000000000000014</v>
      </c>
      <c r="L28" s="2">
        <v>12.999999999999995</v>
      </c>
      <c r="M28" s="2">
        <v>4000.00000000001</v>
      </c>
      <c r="N28" s="2">
        <v>9.5000000000000124</v>
      </c>
      <c r="O28" s="2">
        <v>5.4999999999999876</v>
      </c>
      <c r="P28" s="2">
        <v>3690.00000000001</v>
      </c>
      <c r="Q28" s="2">
        <v>8.7500000000000071</v>
      </c>
      <c r="R28" s="2">
        <v>17.500000000000014</v>
      </c>
      <c r="S28" s="2">
        <v>3864.37500000001</v>
      </c>
      <c r="T28" s="1" t="s">
        <v>185</v>
      </c>
    </row>
    <row r="29" spans="1:20" x14ac:dyDescent="0.2">
      <c r="A29" s="2">
        <v>960</v>
      </c>
      <c r="B29" s="2">
        <v>40</v>
      </c>
      <c r="C29" s="2">
        <v>260</v>
      </c>
      <c r="D29" s="2">
        <v>25</v>
      </c>
      <c r="E29" s="2">
        <v>30</v>
      </c>
      <c r="F29" s="2">
        <v>1720</v>
      </c>
      <c r="G29" s="2">
        <v>15</v>
      </c>
      <c r="H29" s="2">
        <v>2</v>
      </c>
      <c r="I29" s="2">
        <v>5</v>
      </c>
      <c r="J29" s="2">
        <v>8</v>
      </c>
      <c r="K29" s="2">
        <v>18</v>
      </c>
      <c r="L29" s="2">
        <v>16</v>
      </c>
      <c r="M29" s="2">
        <v>9000</v>
      </c>
      <c r="N29" s="2">
        <v>10</v>
      </c>
      <c r="O29" s="2">
        <v>5</v>
      </c>
      <c r="P29" s="2">
        <v>6055</v>
      </c>
      <c r="Q29" s="2">
        <v>9.25</v>
      </c>
      <c r="R29" s="2">
        <v>18.5</v>
      </c>
      <c r="S29" s="2">
        <v>5125</v>
      </c>
      <c r="T29" s="1" t="s">
        <v>185</v>
      </c>
    </row>
    <row r="30" spans="1:20" x14ac:dyDescent="0.2">
      <c r="A30" s="2">
        <v>260</v>
      </c>
      <c r="B30" s="2">
        <v>25</v>
      </c>
      <c r="C30" s="2">
        <v>960</v>
      </c>
      <c r="D30" s="2">
        <v>40</v>
      </c>
      <c r="E30" s="2">
        <v>30</v>
      </c>
      <c r="F30" s="2">
        <v>1720</v>
      </c>
      <c r="G30" s="2">
        <v>15</v>
      </c>
      <c r="H30" s="2">
        <v>0.5</v>
      </c>
      <c r="I30" s="2">
        <v>0</v>
      </c>
      <c r="J30" s="2">
        <v>0</v>
      </c>
      <c r="K30" s="2">
        <v>16</v>
      </c>
      <c r="L30" s="2">
        <v>18</v>
      </c>
      <c r="M30" s="2">
        <v>9000</v>
      </c>
      <c r="N30" s="2">
        <v>5</v>
      </c>
      <c r="O30" s="2">
        <v>10</v>
      </c>
      <c r="P30" s="2">
        <v>6055</v>
      </c>
      <c r="Q30" s="2">
        <v>18.5</v>
      </c>
      <c r="R30" s="2">
        <v>9.25</v>
      </c>
      <c r="S30" s="2">
        <v>5125</v>
      </c>
      <c r="T30" s="1" t="s">
        <v>185</v>
      </c>
    </row>
    <row r="31" spans="1:20" x14ac:dyDescent="0.2">
      <c r="A31" s="2">
        <v>300</v>
      </c>
      <c r="B31" s="2">
        <v>20</v>
      </c>
      <c r="C31" s="2">
        <v>210</v>
      </c>
      <c r="D31" s="2">
        <v>5</v>
      </c>
      <c r="E31" s="2">
        <v>4</v>
      </c>
      <c r="F31" s="2">
        <v>2125</v>
      </c>
      <c r="G31" s="2">
        <v>6</v>
      </c>
      <c r="H31" s="2">
        <v>0.4</v>
      </c>
      <c r="I31" s="2">
        <v>2.5</v>
      </c>
      <c r="J31" s="2">
        <v>10</v>
      </c>
      <c r="K31" s="2">
        <v>10</v>
      </c>
      <c r="L31" s="2">
        <v>25</v>
      </c>
      <c r="M31" s="2">
        <v>2000</v>
      </c>
      <c r="N31" s="2">
        <v>3</v>
      </c>
      <c r="O31" s="2">
        <v>3</v>
      </c>
      <c r="P31" s="2">
        <v>-784</v>
      </c>
      <c r="Q31" s="2">
        <v>10</v>
      </c>
      <c r="R31" s="2">
        <v>4</v>
      </c>
      <c r="S31" s="2">
        <v>-205</v>
      </c>
      <c r="T31" s="1" t="s">
        <v>185</v>
      </c>
    </row>
    <row r="32" spans="1:20" x14ac:dyDescent="0.2">
      <c r="A32" s="2">
        <v>950</v>
      </c>
      <c r="B32" s="2">
        <v>20</v>
      </c>
      <c r="C32" s="2">
        <v>500</v>
      </c>
      <c r="D32" s="2">
        <v>10</v>
      </c>
      <c r="E32" s="2">
        <v>-10</v>
      </c>
      <c r="F32" s="2">
        <v>3250</v>
      </c>
      <c r="G32" s="2">
        <v>23</v>
      </c>
      <c r="H32" s="2">
        <v>0.75</v>
      </c>
      <c r="I32" s="2">
        <v>10</v>
      </c>
      <c r="J32" s="2">
        <v>4</v>
      </c>
      <c r="K32" s="2">
        <v>20</v>
      </c>
      <c r="L32" s="2">
        <v>15</v>
      </c>
      <c r="M32" s="2">
        <v>10000</v>
      </c>
      <c r="N32" s="2">
        <v>17</v>
      </c>
      <c r="O32" s="2">
        <v>6</v>
      </c>
      <c r="P32" s="2">
        <v>8740</v>
      </c>
      <c r="Q32" s="2">
        <v>20</v>
      </c>
      <c r="R32" s="2">
        <v>15</v>
      </c>
      <c r="S32" s="2">
        <v>10000</v>
      </c>
      <c r="T32" s="1" t="s">
        <v>185</v>
      </c>
    </row>
    <row r="33" spans="1:20" x14ac:dyDescent="0.2">
      <c r="A33" s="2">
        <v>500</v>
      </c>
      <c r="B33" s="2">
        <v>2</v>
      </c>
      <c r="C33" s="2">
        <v>400</v>
      </c>
      <c r="D33" s="2">
        <v>1</v>
      </c>
      <c r="E33" s="2">
        <v>-2</v>
      </c>
      <c r="F33" s="2">
        <v>12500</v>
      </c>
      <c r="G33" s="2">
        <v>100</v>
      </c>
      <c r="H33" s="2">
        <v>2</v>
      </c>
      <c r="I33" s="2">
        <v>60</v>
      </c>
      <c r="J33" s="2">
        <v>20</v>
      </c>
      <c r="K33" s="2">
        <v>50</v>
      </c>
      <c r="L33" s="2">
        <v>150</v>
      </c>
      <c r="M33" s="2">
        <v>30000</v>
      </c>
      <c r="N33" s="2">
        <v>50</v>
      </c>
      <c r="O33" s="2">
        <v>50</v>
      </c>
      <c r="P33" s="2">
        <v>20000</v>
      </c>
      <c r="Q33" s="2">
        <v>65</v>
      </c>
      <c r="R33" s="2">
        <v>130</v>
      </c>
      <c r="S33" s="2">
        <v>29750</v>
      </c>
      <c r="T33" s="1" t="s">
        <v>186</v>
      </c>
    </row>
    <row r="34" spans="1:20" x14ac:dyDescent="0.2">
      <c r="A34" s="2">
        <v>100</v>
      </c>
      <c r="B34" s="2">
        <v>0.5</v>
      </c>
      <c r="C34" s="2">
        <v>200</v>
      </c>
      <c r="D34" s="2">
        <v>1</v>
      </c>
      <c r="E34" s="2">
        <v>1</v>
      </c>
      <c r="F34" s="2">
        <v>10000</v>
      </c>
      <c r="G34" s="2">
        <v>200</v>
      </c>
      <c r="H34" s="2">
        <v>0.5</v>
      </c>
      <c r="I34" s="2">
        <v>60</v>
      </c>
      <c r="J34" s="2">
        <v>20</v>
      </c>
      <c r="K34" s="2">
        <v>400</v>
      </c>
      <c r="L34" s="2">
        <v>300</v>
      </c>
      <c r="M34" s="2">
        <v>40000</v>
      </c>
      <c r="N34" s="2">
        <v>100</v>
      </c>
      <c r="O34" s="2">
        <v>100</v>
      </c>
      <c r="P34" s="2">
        <v>15000</v>
      </c>
      <c r="Q34" s="2">
        <v>400</v>
      </c>
      <c r="R34" s="2">
        <v>200</v>
      </c>
      <c r="S34" s="2">
        <v>30000</v>
      </c>
      <c r="T34" s="1" t="s">
        <v>186</v>
      </c>
    </row>
    <row r="35" spans="1:20" x14ac:dyDescent="0.2">
      <c r="A35" s="2">
        <v>600</v>
      </c>
      <c r="B35" s="2">
        <v>2</v>
      </c>
      <c r="C35" s="2">
        <v>450</v>
      </c>
      <c r="D35" s="2">
        <v>1</v>
      </c>
      <c r="E35" s="2">
        <v>-2</v>
      </c>
      <c r="F35" s="2">
        <v>25225</v>
      </c>
      <c r="G35" s="2">
        <v>150</v>
      </c>
      <c r="H35" s="2">
        <v>0.33333333333300003</v>
      </c>
      <c r="I35" s="2">
        <v>60</v>
      </c>
      <c r="J35" s="2">
        <v>20</v>
      </c>
      <c r="K35" s="2">
        <v>75</v>
      </c>
      <c r="L35" s="2">
        <v>150</v>
      </c>
      <c r="M35" s="2">
        <v>31025</v>
      </c>
      <c r="N35" s="2">
        <v>75</v>
      </c>
      <c r="O35" s="2">
        <v>75</v>
      </c>
      <c r="P35" s="2">
        <v>25400</v>
      </c>
      <c r="Q35" s="2">
        <v>135.0000000000162</v>
      </c>
      <c r="R35" s="2">
        <v>44.999999999960401</v>
      </c>
      <c r="S35" s="2">
        <v>25399.999999995955</v>
      </c>
      <c r="T35" s="1" t="s">
        <v>186</v>
      </c>
    </row>
    <row r="36" spans="1:20" x14ac:dyDescent="0.2">
      <c r="A36" s="2">
        <v>500</v>
      </c>
      <c r="B36" s="2">
        <v>2</v>
      </c>
      <c r="C36" s="2">
        <v>300</v>
      </c>
      <c r="D36" s="2">
        <v>1</v>
      </c>
      <c r="E36" s="2">
        <v>-1</v>
      </c>
      <c r="F36" s="2">
        <v>11900</v>
      </c>
      <c r="G36" s="2">
        <v>120</v>
      </c>
      <c r="H36" s="2">
        <v>0.2</v>
      </c>
      <c r="I36" s="2">
        <v>20</v>
      </c>
      <c r="J36" s="2">
        <v>40</v>
      </c>
      <c r="K36" s="2">
        <v>100</v>
      </c>
      <c r="L36" s="2">
        <v>100</v>
      </c>
      <c r="M36" s="2">
        <v>28100</v>
      </c>
      <c r="N36" s="2">
        <v>80</v>
      </c>
      <c r="O36" s="2">
        <v>40</v>
      </c>
      <c r="P36" s="2">
        <v>22500</v>
      </c>
      <c r="Q36" s="2">
        <v>124.99999999999999</v>
      </c>
      <c r="R36" s="2">
        <v>25</v>
      </c>
      <c r="S36" s="2">
        <v>23100</v>
      </c>
      <c r="T36" s="1" t="s">
        <v>186</v>
      </c>
    </row>
    <row r="37" spans="1:20" x14ac:dyDescent="0.2">
      <c r="A37" s="2">
        <v>500</v>
      </c>
      <c r="B37" s="2">
        <v>2</v>
      </c>
      <c r="C37" s="2">
        <v>400</v>
      </c>
      <c r="D37" s="2">
        <v>1</v>
      </c>
      <c r="E37" s="2">
        <v>-2</v>
      </c>
      <c r="F37" s="2">
        <v>12500</v>
      </c>
      <c r="G37" s="2">
        <v>140</v>
      </c>
      <c r="H37" s="2">
        <v>1</v>
      </c>
      <c r="I37" s="2">
        <v>20</v>
      </c>
      <c r="J37" s="2">
        <v>16</v>
      </c>
      <c r="K37" s="2">
        <v>50</v>
      </c>
      <c r="L37" s="2">
        <v>150</v>
      </c>
      <c r="M37" s="2">
        <v>30000</v>
      </c>
      <c r="N37" s="2">
        <v>50</v>
      </c>
      <c r="O37" s="2">
        <v>90</v>
      </c>
      <c r="P37" s="2">
        <v>26400</v>
      </c>
      <c r="Q37" s="2">
        <v>90</v>
      </c>
      <c r="R37" s="2">
        <v>90</v>
      </c>
      <c r="S37" s="2">
        <v>28000</v>
      </c>
      <c r="T37" s="1" t="s">
        <v>186</v>
      </c>
    </row>
    <row r="38" spans="1:20" x14ac:dyDescent="0.2">
      <c r="T38" s="1"/>
    </row>
    <row r="39" spans="1:20" ht="15.75" x14ac:dyDescent="0.25">
      <c r="A39" s="116" t="s">
        <v>189</v>
      </c>
      <c r="T39" s="1"/>
    </row>
    <row r="41" spans="1:20" x14ac:dyDescent="0.2">
      <c r="A41" s="39"/>
      <c r="B41" s="39"/>
      <c r="C41" s="39"/>
      <c r="D41" s="39"/>
      <c r="E41" s="39"/>
      <c r="F41" s="39"/>
      <c r="G41" s="39"/>
    </row>
    <row r="42" spans="1:20" x14ac:dyDescent="0.2">
      <c r="A42" s="39"/>
      <c r="B42" s="39" t="s">
        <v>47</v>
      </c>
      <c r="C42" s="39"/>
      <c r="D42" s="39"/>
      <c r="E42" s="39"/>
      <c r="F42" s="39"/>
      <c r="G42" s="39"/>
    </row>
    <row r="43" spans="1:20" x14ac:dyDescent="0.2">
      <c r="A43" s="39"/>
      <c r="B43" s="39"/>
      <c r="C43" s="39"/>
      <c r="D43" s="39"/>
      <c r="E43" s="39"/>
      <c r="F43" s="39"/>
      <c r="G43" s="39"/>
    </row>
    <row r="44" spans="1:20" x14ac:dyDescent="0.2">
      <c r="A44" s="39"/>
      <c r="B44" s="39"/>
      <c r="C44" s="39"/>
      <c r="D44" s="39"/>
      <c r="E44" s="39"/>
      <c r="F44" s="39"/>
      <c r="G44" s="39"/>
    </row>
    <row r="45" spans="1:20" x14ac:dyDescent="0.2">
      <c r="A45" s="39"/>
      <c r="B45" s="39"/>
      <c r="C45" s="39"/>
      <c r="D45" s="39"/>
      <c r="E45" s="39"/>
      <c r="F45" s="39"/>
      <c r="G45" s="39"/>
    </row>
    <row r="46" spans="1:20" x14ac:dyDescent="0.2">
      <c r="A46" s="39"/>
      <c r="B46" s="39"/>
      <c r="C46" s="39"/>
      <c r="D46" s="39"/>
      <c r="E46" s="39"/>
      <c r="F46" s="39"/>
      <c r="G46" s="39"/>
    </row>
    <row r="47" spans="1:20" x14ac:dyDescent="0.2">
      <c r="A47" s="39"/>
      <c r="B47" s="39"/>
      <c r="C47" s="39"/>
      <c r="D47" s="39"/>
      <c r="E47" s="39"/>
      <c r="F47" s="39"/>
      <c r="G47" s="39"/>
    </row>
    <row r="48" spans="1:20" x14ac:dyDescent="0.2">
      <c r="A48" s="39"/>
      <c r="B48" s="39"/>
      <c r="C48" s="39"/>
      <c r="D48" s="39"/>
      <c r="E48" s="39"/>
      <c r="F48" s="39"/>
      <c r="G48" s="39"/>
    </row>
    <row r="49" spans="1:7" x14ac:dyDescent="0.2">
      <c r="A49" s="39"/>
      <c r="B49" s="39"/>
      <c r="C49" s="39"/>
      <c r="D49" s="39"/>
      <c r="E49" s="39"/>
      <c r="F49" s="39"/>
      <c r="G49" s="39"/>
    </row>
    <row r="50" spans="1:7" x14ac:dyDescent="0.2">
      <c r="A50" s="39"/>
      <c r="B50" s="39"/>
      <c r="C50" s="39"/>
      <c r="D50" s="39"/>
      <c r="E50" s="39"/>
      <c r="F50" s="39"/>
      <c r="G50" s="39"/>
    </row>
    <row r="51" spans="1:7" x14ac:dyDescent="0.2">
      <c r="A51" s="39"/>
      <c r="B51" s="39"/>
      <c r="C51" s="39"/>
      <c r="D51" s="39"/>
      <c r="E51" s="39"/>
      <c r="F51" s="39"/>
      <c r="G51" s="39"/>
    </row>
    <row r="52" spans="1:7" x14ac:dyDescent="0.2">
      <c r="A52" s="39"/>
      <c r="B52" s="39"/>
      <c r="C52" s="39"/>
      <c r="D52" s="39"/>
      <c r="E52" s="39"/>
      <c r="F52" s="39"/>
      <c r="G52" s="39"/>
    </row>
    <row r="53" spans="1:7" x14ac:dyDescent="0.2">
      <c r="A53" s="39"/>
      <c r="B53" s="39"/>
      <c r="C53" s="39"/>
      <c r="D53" s="39"/>
      <c r="E53" s="39"/>
      <c r="F53" s="39"/>
      <c r="G53" s="39"/>
    </row>
    <row r="54" spans="1:7" x14ac:dyDescent="0.2">
      <c r="A54" s="39"/>
      <c r="B54" s="39"/>
      <c r="C54" s="39"/>
      <c r="D54" s="39"/>
      <c r="E54" s="39"/>
      <c r="F54" s="39"/>
      <c r="G54" s="39"/>
    </row>
    <row r="55" spans="1:7" x14ac:dyDescent="0.2">
      <c r="A55" s="39"/>
      <c r="B55" s="39"/>
      <c r="C55" s="39"/>
      <c r="D55" s="39"/>
      <c r="E55" s="39"/>
      <c r="F55" s="39"/>
      <c r="G55" s="39"/>
    </row>
    <row r="56" spans="1:7" x14ac:dyDescent="0.2">
      <c r="A56" s="39"/>
      <c r="B56" s="39"/>
      <c r="C56" s="39"/>
      <c r="D56" s="39"/>
      <c r="E56" s="39"/>
      <c r="F56" s="39"/>
      <c r="G56" s="39"/>
    </row>
    <row r="57" spans="1:7" x14ac:dyDescent="0.2">
      <c r="A57" s="39"/>
      <c r="B57" s="39"/>
      <c r="C57" s="39"/>
      <c r="D57" s="39"/>
      <c r="E57" s="39"/>
      <c r="F57" s="39"/>
      <c r="G57" s="39"/>
    </row>
    <row r="58" spans="1:7" x14ac:dyDescent="0.2">
      <c r="A58" s="39"/>
      <c r="B58" s="39"/>
      <c r="C58" s="39"/>
      <c r="D58" s="39"/>
      <c r="E58" s="39"/>
      <c r="F58" s="39"/>
      <c r="G58" s="39"/>
    </row>
    <row r="59" spans="1:7" x14ac:dyDescent="0.2">
      <c r="A59" s="39"/>
      <c r="B59" s="39"/>
      <c r="C59" s="39"/>
      <c r="D59" s="39"/>
      <c r="E59" s="39"/>
      <c r="F59" s="39"/>
      <c r="G59" s="140" t="s">
        <v>46</v>
      </c>
    </row>
    <row r="61" spans="1:7" ht="15.75" x14ac:dyDescent="0.25">
      <c r="A61" s="116" t="s">
        <v>190</v>
      </c>
    </row>
    <row r="62" spans="1:7" x14ac:dyDescent="0.2">
      <c r="A62" s="2" t="s">
        <v>191</v>
      </c>
    </row>
    <row r="63" spans="1:7" ht="19.5" x14ac:dyDescent="0.35">
      <c r="B63" s="2" t="s">
        <v>192</v>
      </c>
    </row>
    <row r="64" spans="1:7" x14ac:dyDescent="0.2">
      <c r="C64" s="2" t="s">
        <v>193</v>
      </c>
    </row>
    <row r="65" spans="3:3" x14ac:dyDescent="0.2">
      <c r="C65" s="2" t="s">
        <v>195</v>
      </c>
    </row>
    <row r="66" spans="3:3" x14ac:dyDescent="0.2">
      <c r="C66" s="2" t="s">
        <v>194</v>
      </c>
    </row>
  </sheetData>
  <mergeCells count="2">
    <mergeCell ref="B7:W8"/>
    <mergeCell ref="E13:W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topLeftCell="A13" workbookViewId="0">
      <selection activeCell="T88" sqref="T88"/>
    </sheetView>
  </sheetViews>
  <sheetFormatPr defaultRowHeight="12.75" x14ac:dyDescent="0.2"/>
  <cols>
    <col min="1" max="2" width="10.28515625" customWidth="1"/>
    <col min="5" max="5" width="13.85546875" customWidth="1"/>
  </cols>
  <sheetData>
    <row r="1" spans="1:14" ht="19.5" thickBot="1" x14ac:dyDescent="0.25">
      <c r="A1" s="83">
        <v>6</v>
      </c>
      <c r="B1" s="60" t="s">
        <v>45</v>
      </c>
      <c r="C1" s="61" t="s">
        <v>46</v>
      </c>
      <c r="D1" s="61" t="s">
        <v>59</v>
      </c>
      <c r="E1" s="62" t="s">
        <v>48</v>
      </c>
      <c r="F1" s="14"/>
      <c r="G1" s="101" t="s">
        <v>139</v>
      </c>
      <c r="H1" s="86"/>
      <c r="I1" s="86"/>
      <c r="J1" s="86"/>
      <c r="K1" s="86"/>
      <c r="L1" s="86"/>
      <c r="M1" s="86"/>
      <c r="N1" s="86"/>
    </row>
    <row r="2" spans="1:14" ht="19.5" thickBot="1" x14ac:dyDescent="0.35">
      <c r="A2" s="65"/>
      <c r="B2" s="63" t="s">
        <v>49</v>
      </c>
      <c r="C2" s="76"/>
      <c r="D2" s="69"/>
      <c r="E2" s="70"/>
      <c r="F2" s="14"/>
      <c r="G2" s="86"/>
      <c r="H2" s="86"/>
      <c r="I2" s="86"/>
      <c r="J2" s="86"/>
      <c r="K2" s="86"/>
      <c r="L2" s="86"/>
      <c r="M2" s="86"/>
      <c r="N2" s="86"/>
    </row>
    <row r="3" spans="1:14" ht="19.5" thickBot="1" x14ac:dyDescent="0.35">
      <c r="A3" s="65"/>
      <c r="B3" s="63" t="s">
        <v>50</v>
      </c>
      <c r="C3" s="68"/>
      <c r="D3" s="75"/>
      <c r="E3" s="71"/>
      <c r="F3" s="14"/>
      <c r="G3" s="86"/>
      <c r="H3" s="86"/>
      <c r="I3" s="86"/>
      <c r="J3" s="86"/>
      <c r="K3" s="86"/>
      <c r="L3" s="86"/>
      <c r="M3" s="86"/>
      <c r="N3" s="86"/>
    </row>
    <row r="4" spans="1:14" ht="19.5" thickBot="1" x14ac:dyDescent="0.35">
      <c r="A4" s="65"/>
      <c r="B4" s="63" t="s">
        <v>51</v>
      </c>
      <c r="C4" s="77"/>
      <c r="D4" s="73"/>
      <c r="E4" s="74"/>
      <c r="F4" s="14"/>
      <c r="G4" s="86"/>
      <c r="H4" s="86"/>
      <c r="I4" s="86"/>
      <c r="J4" s="86"/>
      <c r="K4" s="86"/>
      <c r="L4" s="86"/>
      <c r="M4" s="86"/>
      <c r="N4" s="86"/>
    </row>
    <row r="5" spans="1:14" ht="18.75" customHeight="1" x14ac:dyDescent="0.2">
      <c r="A5" s="65"/>
      <c r="B5" s="82" t="s">
        <v>57</v>
      </c>
      <c r="C5" s="65"/>
      <c r="D5" s="66"/>
      <c r="E5" s="67"/>
      <c r="F5" s="14"/>
      <c r="G5" s="86"/>
      <c r="H5" s="86"/>
      <c r="I5" s="86"/>
      <c r="J5" s="86"/>
      <c r="K5" s="86"/>
      <c r="L5" s="86"/>
      <c r="M5" s="86"/>
      <c r="N5" s="86"/>
    </row>
    <row r="6" spans="1:14" ht="19.5" thickBot="1" x14ac:dyDescent="0.25">
      <c r="A6" s="83">
        <v>4</v>
      </c>
      <c r="B6" s="60" t="s">
        <v>52</v>
      </c>
      <c r="C6" s="61" t="s">
        <v>60</v>
      </c>
      <c r="D6" s="61" t="s">
        <v>47</v>
      </c>
      <c r="E6" s="62" t="s">
        <v>48</v>
      </c>
      <c r="F6" s="14"/>
      <c r="G6" s="86"/>
      <c r="H6" s="86"/>
      <c r="I6" s="86"/>
      <c r="J6" s="86"/>
    </row>
    <row r="7" spans="1:14" ht="19.5" thickBot="1" x14ac:dyDescent="0.35">
      <c r="A7" s="65"/>
      <c r="B7" s="63" t="s">
        <v>53</v>
      </c>
      <c r="C7" s="64"/>
      <c r="D7" s="80"/>
      <c r="E7" s="70"/>
      <c r="F7" s="14"/>
      <c r="G7" s="86"/>
      <c r="H7" s="86"/>
      <c r="I7" s="86"/>
      <c r="J7" s="86"/>
    </row>
    <row r="8" spans="1:14" ht="19.5" thickBot="1" x14ac:dyDescent="0.35">
      <c r="A8" s="65"/>
      <c r="B8" s="63" t="s">
        <v>54</v>
      </c>
      <c r="C8" s="78"/>
      <c r="D8" s="68"/>
      <c r="E8" s="79"/>
      <c r="F8" s="14"/>
      <c r="G8" s="86"/>
      <c r="H8" s="86"/>
      <c r="I8" s="86"/>
      <c r="J8" s="86"/>
    </row>
    <row r="9" spans="1:14" ht="19.5" thickBot="1" x14ac:dyDescent="0.35">
      <c r="A9" s="65"/>
      <c r="B9" s="63" t="s">
        <v>55</v>
      </c>
      <c r="C9" s="72"/>
      <c r="D9" s="81"/>
      <c r="E9" s="74"/>
      <c r="F9" s="14"/>
      <c r="G9" s="86"/>
      <c r="H9" s="86"/>
      <c r="I9" s="86"/>
      <c r="J9" s="86"/>
    </row>
    <row r="10" spans="1:14" ht="15.75" x14ac:dyDescent="0.2">
      <c r="A10" s="65"/>
      <c r="B10" s="82" t="s">
        <v>58</v>
      </c>
      <c r="C10" s="65"/>
      <c r="D10" s="66"/>
      <c r="E10" s="67"/>
      <c r="F10" s="14"/>
      <c r="G10" s="86"/>
      <c r="H10" s="86"/>
      <c r="I10" s="86"/>
      <c r="J10" s="86"/>
      <c r="K10" s="86"/>
      <c r="L10" s="86"/>
      <c r="M10" s="86"/>
      <c r="N10" s="86"/>
    </row>
    <row r="11" spans="1:14" x14ac:dyDescent="0.2">
      <c r="A11" s="14"/>
      <c r="B11" s="14"/>
      <c r="C11" s="14"/>
      <c r="D11" s="14"/>
      <c r="E11" s="14"/>
      <c r="F11" s="14"/>
      <c r="G11" s="86"/>
      <c r="H11" s="86"/>
      <c r="I11" s="86"/>
      <c r="J11" s="86"/>
      <c r="K11" s="86"/>
      <c r="L11" s="86"/>
      <c r="M11" s="86"/>
      <c r="N11" s="86"/>
    </row>
    <row r="12" spans="1:14" x14ac:dyDescent="0.2">
      <c r="G12" s="86"/>
      <c r="H12" s="86"/>
      <c r="I12" s="86"/>
      <c r="J12" s="86"/>
      <c r="K12" s="86"/>
      <c r="L12" s="86"/>
      <c r="M12" s="86"/>
      <c r="N12" s="86"/>
    </row>
    <row r="13" spans="1:14" ht="14.25" x14ac:dyDescent="0.2">
      <c r="A13" s="102" t="s">
        <v>85</v>
      </c>
      <c r="G13" s="86"/>
      <c r="H13" s="86"/>
      <c r="I13" s="86"/>
      <c r="J13" s="86"/>
      <c r="K13" s="86"/>
      <c r="L13" s="86"/>
      <c r="M13" s="86"/>
      <c r="N13" s="86"/>
    </row>
    <row r="14" spans="1:14" x14ac:dyDescent="0.2">
      <c r="B14" s="143" t="s">
        <v>130</v>
      </c>
      <c r="C14" s="143"/>
      <c r="D14" s="143"/>
      <c r="E14" s="143"/>
      <c r="F14" s="143"/>
      <c r="G14" s="143"/>
      <c r="H14" s="143"/>
      <c r="I14" s="143"/>
      <c r="J14" s="143"/>
      <c r="K14" s="143"/>
      <c r="L14" s="143"/>
      <c r="M14" s="143"/>
      <c r="N14" s="143"/>
    </row>
    <row r="15" spans="1:14" ht="12.75" customHeight="1" x14ac:dyDescent="0.2">
      <c r="A15" s="103"/>
      <c r="B15" s="143"/>
      <c r="C15" s="143"/>
      <c r="D15" s="143"/>
      <c r="E15" s="143"/>
      <c r="F15" s="143"/>
      <c r="G15" s="143"/>
      <c r="H15" s="143"/>
      <c r="I15" s="143"/>
      <c r="J15" s="143"/>
      <c r="K15" s="143"/>
      <c r="L15" s="143"/>
      <c r="M15" s="143"/>
      <c r="N15" s="143"/>
    </row>
    <row r="16" spans="1:14" x14ac:dyDescent="0.2">
      <c r="A16" s="103"/>
      <c r="B16" s="143"/>
      <c r="C16" s="143"/>
      <c r="D16" s="143"/>
      <c r="E16" s="143"/>
      <c r="F16" s="143"/>
      <c r="G16" s="143"/>
      <c r="H16" s="143"/>
      <c r="I16" s="143"/>
      <c r="J16" s="143"/>
      <c r="K16" s="143"/>
      <c r="L16" s="143"/>
      <c r="M16" s="143"/>
      <c r="N16" s="143"/>
    </row>
    <row r="17" spans="1:23" x14ac:dyDescent="0.2">
      <c r="A17" s="103"/>
      <c r="B17" s="143"/>
      <c r="C17" s="143"/>
      <c r="D17" s="143"/>
      <c r="E17" s="143"/>
      <c r="F17" s="143"/>
      <c r="G17" s="143"/>
      <c r="H17" s="143"/>
      <c r="I17" s="143"/>
      <c r="J17" s="143"/>
      <c r="K17" s="143"/>
      <c r="L17" s="143"/>
      <c r="M17" s="143"/>
      <c r="N17" s="143"/>
    </row>
    <row r="18" spans="1:23" ht="14.25" customHeight="1" x14ac:dyDescent="0.2">
      <c r="A18" s="143" t="s">
        <v>140</v>
      </c>
      <c r="B18" s="143"/>
      <c r="C18" s="143"/>
      <c r="D18" s="143"/>
      <c r="E18" s="143"/>
      <c r="F18" s="143"/>
      <c r="G18" s="143"/>
      <c r="H18" s="143"/>
      <c r="I18" s="143"/>
      <c r="J18" s="143"/>
      <c r="K18" s="143"/>
      <c r="L18" s="143"/>
      <c r="M18" s="143"/>
      <c r="N18" s="143"/>
      <c r="O18" s="14"/>
      <c r="P18" s="14"/>
      <c r="Q18" s="14"/>
      <c r="R18" s="14"/>
      <c r="S18" s="14"/>
      <c r="T18" s="14"/>
      <c r="U18" s="14"/>
      <c r="V18" s="14"/>
      <c r="W18" s="14"/>
    </row>
    <row r="19" spans="1:23" x14ac:dyDescent="0.2">
      <c r="A19" s="143"/>
      <c r="B19" s="143"/>
      <c r="C19" s="143"/>
      <c r="D19" s="143"/>
      <c r="E19" s="143"/>
      <c r="F19" s="143"/>
      <c r="G19" s="143"/>
      <c r="H19" s="143"/>
      <c r="I19" s="143"/>
      <c r="J19" s="143"/>
      <c r="K19" s="143"/>
      <c r="L19" s="143"/>
      <c r="M19" s="143"/>
      <c r="N19" s="143"/>
      <c r="O19" s="14"/>
      <c r="P19" s="14"/>
      <c r="Q19" s="14"/>
      <c r="R19" s="14"/>
      <c r="S19" s="14"/>
      <c r="T19" s="14"/>
      <c r="U19" s="14"/>
      <c r="V19" s="14"/>
      <c r="W19" s="14"/>
    </row>
    <row r="20" spans="1:23" x14ac:dyDescent="0.2">
      <c r="A20" s="103"/>
      <c r="B20" s="103"/>
      <c r="C20" s="104" t="s">
        <v>81</v>
      </c>
      <c r="D20" s="105"/>
      <c r="E20" s="104" t="s">
        <v>83</v>
      </c>
      <c r="F20" s="103"/>
      <c r="G20" s="105"/>
      <c r="H20" s="105"/>
      <c r="I20" s="105"/>
      <c r="J20" s="105"/>
      <c r="K20" s="105"/>
      <c r="L20" s="105"/>
      <c r="M20" s="105"/>
      <c r="N20" s="105"/>
      <c r="O20" s="14"/>
      <c r="P20" s="14"/>
      <c r="Q20" s="14"/>
      <c r="R20" s="14"/>
      <c r="S20" s="14"/>
      <c r="T20" s="14"/>
      <c r="U20" s="14"/>
      <c r="V20" s="14"/>
      <c r="W20" s="14"/>
    </row>
    <row r="21" spans="1:23" x14ac:dyDescent="0.2">
      <c r="A21" s="103"/>
      <c r="B21" s="103"/>
      <c r="C21" s="104" t="s">
        <v>82</v>
      </c>
      <c r="D21" s="105"/>
      <c r="E21" s="104" t="s">
        <v>84</v>
      </c>
      <c r="F21" s="103"/>
      <c r="G21" s="105"/>
      <c r="H21" s="105"/>
      <c r="I21" s="105"/>
      <c r="J21" s="105"/>
      <c r="K21" s="105"/>
      <c r="L21" s="105"/>
      <c r="M21" s="105"/>
      <c r="N21" s="105"/>
      <c r="O21" s="14"/>
      <c r="P21" s="14"/>
      <c r="Q21" s="14"/>
      <c r="R21" s="14"/>
      <c r="S21" s="14"/>
      <c r="T21" s="104" t="s">
        <v>82</v>
      </c>
      <c r="U21" s="14"/>
      <c r="V21" s="14"/>
      <c r="W21" s="14"/>
    </row>
    <row r="22" spans="1:23" x14ac:dyDescent="0.2">
      <c r="A22">
        <v>6</v>
      </c>
      <c r="B22" s="3" t="s">
        <v>61</v>
      </c>
      <c r="C22" s="85" t="s">
        <v>46</v>
      </c>
      <c r="D22" s="85" t="s">
        <v>47</v>
      </c>
      <c r="E22" s="85" t="s">
        <v>62</v>
      </c>
      <c r="O22" s="14"/>
      <c r="P22" s="14"/>
      <c r="Q22" s="14"/>
      <c r="R22" s="14"/>
      <c r="S22" s="14"/>
      <c r="T22" s="109" t="s">
        <v>77</v>
      </c>
      <c r="U22" s="14"/>
      <c r="V22" s="14"/>
      <c r="W22" s="14"/>
    </row>
    <row r="23" spans="1:23" x14ac:dyDescent="0.2">
      <c r="B23" s="85" t="s">
        <v>63</v>
      </c>
      <c r="C23" s="92">
        <f>C24+A22</f>
        <v>20</v>
      </c>
      <c r="D23" s="92">
        <f>9+0.5*C23</f>
        <v>19</v>
      </c>
      <c r="E23" s="92">
        <f>400*C23-20*C23^2+180*D23-10*D23^2+10*D23*C23-1240</f>
        <v>2370</v>
      </c>
      <c r="G23" s="103" t="s">
        <v>66</v>
      </c>
      <c r="H23" s="103"/>
      <c r="I23" s="103"/>
      <c r="J23" s="103"/>
      <c r="K23" s="103"/>
      <c r="L23" s="103"/>
      <c r="M23" s="103"/>
      <c r="N23" s="103"/>
      <c r="O23" s="14"/>
      <c r="P23" s="14"/>
      <c r="Q23" s="14"/>
      <c r="R23" s="14"/>
      <c r="S23" s="14"/>
      <c r="T23" s="14"/>
      <c r="U23" s="14"/>
      <c r="V23" s="14"/>
      <c r="W23" s="14"/>
    </row>
    <row r="24" spans="1:23" ht="13.5" customHeight="1" x14ac:dyDescent="0.2">
      <c r="B24" s="85" t="s">
        <v>64</v>
      </c>
      <c r="C24" s="115">
        <v>14</v>
      </c>
      <c r="D24" s="92">
        <f t="shared" ref="D24:D25" si="0">9+0.5*C24</f>
        <v>16</v>
      </c>
      <c r="E24" s="92">
        <f t="shared" ref="E24:E25" si="1">400*C24-20*C24^2+180*D24-10*D24^2+10*D24*C24-1240</f>
        <v>3000</v>
      </c>
      <c r="F24" s="48" t="s">
        <v>76</v>
      </c>
      <c r="G24" s="103"/>
      <c r="H24" s="106" t="s">
        <v>141</v>
      </c>
      <c r="I24" s="103"/>
      <c r="J24" s="103"/>
      <c r="K24" s="103"/>
      <c r="L24" s="103"/>
      <c r="M24" s="103"/>
      <c r="N24" s="103"/>
      <c r="O24" s="14"/>
      <c r="P24" s="14"/>
      <c r="Q24" s="14"/>
      <c r="R24" s="14"/>
      <c r="S24" s="14"/>
      <c r="T24" s="14"/>
      <c r="U24" s="14"/>
      <c r="V24" s="14"/>
      <c r="W24" s="14"/>
    </row>
    <row r="25" spans="1:23" x14ac:dyDescent="0.2">
      <c r="B25" s="85" t="s">
        <v>65</v>
      </c>
      <c r="C25" s="92">
        <f>C24-A22</f>
        <v>8</v>
      </c>
      <c r="D25" s="92">
        <f t="shared" si="0"/>
        <v>13</v>
      </c>
      <c r="E25" s="92">
        <f t="shared" si="1"/>
        <v>2370</v>
      </c>
      <c r="G25" s="103"/>
      <c r="H25" s="103"/>
      <c r="I25" s="103"/>
      <c r="J25" s="103"/>
      <c r="K25" s="103"/>
      <c r="L25" s="103"/>
      <c r="M25" s="103"/>
      <c r="N25" s="103"/>
      <c r="O25" s="14"/>
      <c r="P25" s="14"/>
      <c r="Q25" s="14"/>
      <c r="R25" s="14"/>
      <c r="S25" s="14"/>
      <c r="T25" s="14"/>
      <c r="U25" s="14"/>
      <c r="V25" s="14"/>
      <c r="W25" s="14"/>
    </row>
    <row r="26" spans="1:23" x14ac:dyDescent="0.2">
      <c r="C26" s="93"/>
      <c r="D26" s="93"/>
      <c r="E26" s="93"/>
      <c r="G26" s="143" t="s">
        <v>79</v>
      </c>
      <c r="H26" s="143"/>
      <c r="I26" s="143"/>
      <c r="J26" s="143"/>
      <c r="K26" s="143"/>
      <c r="L26" s="143"/>
      <c r="M26" s="143"/>
      <c r="N26" s="143"/>
      <c r="O26" s="14"/>
      <c r="P26" s="14"/>
      <c r="Q26" s="14"/>
      <c r="R26" s="14"/>
      <c r="S26" s="14"/>
      <c r="T26" s="14"/>
      <c r="U26" s="14"/>
      <c r="V26" s="14"/>
      <c r="W26" s="14"/>
    </row>
    <row r="27" spans="1:23" x14ac:dyDescent="0.2">
      <c r="A27">
        <v>4</v>
      </c>
      <c r="B27" s="3" t="s">
        <v>67</v>
      </c>
      <c r="C27" s="85" t="s">
        <v>46</v>
      </c>
      <c r="D27" s="85" t="s">
        <v>47</v>
      </c>
      <c r="E27" s="85" t="s">
        <v>62</v>
      </c>
      <c r="G27" s="143"/>
      <c r="H27" s="143"/>
      <c r="I27" s="143"/>
      <c r="J27" s="143"/>
      <c r="K27" s="143"/>
      <c r="L27" s="143"/>
      <c r="M27" s="143"/>
      <c r="N27" s="143"/>
      <c r="O27" s="14"/>
      <c r="P27" s="14"/>
      <c r="Q27" s="14"/>
      <c r="R27" s="14"/>
      <c r="S27" s="14"/>
      <c r="T27" s="14"/>
      <c r="U27" s="14"/>
      <c r="V27" s="14"/>
      <c r="W27" s="14"/>
    </row>
    <row r="28" spans="1:23" x14ac:dyDescent="0.2">
      <c r="B28" s="85" t="s">
        <v>63</v>
      </c>
      <c r="C28" s="92">
        <f>10+D28/4</f>
        <v>15</v>
      </c>
      <c r="D28" s="92">
        <f>D29+A27</f>
        <v>20</v>
      </c>
      <c r="E28" s="92">
        <f>400*C28-20*C28^2+180*D28-10*D28^2+10*D28*C28-1240</f>
        <v>2860</v>
      </c>
      <c r="G28" s="143"/>
      <c r="H28" s="143"/>
      <c r="I28" s="143"/>
      <c r="J28" s="143"/>
      <c r="K28" s="143"/>
      <c r="L28" s="143"/>
      <c r="M28" s="143"/>
      <c r="N28" s="143"/>
      <c r="O28" s="14"/>
      <c r="P28" s="14"/>
      <c r="Q28" s="14"/>
      <c r="R28" s="14"/>
      <c r="S28" s="14"/>
      <c r="T28" s="14"/>
      <c r="U28" s="14"/>
      <c r="V28" s="14"/>
      <c r="W28" s="14"/>
    </row>
    <row r="29" spans="1:23" x14ac:dyDescent="0.2">
      <c r="B29" s="85" t="s">
        <v>64</v>
      </c>
      <c r="C29" s="92">
        <f t="shared" ref="C29:C30" si="2">10+D29/4</f>
        <v>14</v>
      </c>
      <c r="D29" s="115">
        <v>16</v>
      </c>
      <c r="E29" s="92">
        <f>400*C29-20*C29^2+180*D29-10*D29^2+10*D29*C29-1240</f>
        <v>3000</v>
      </c>
      <c r="G29" s="103"/>
      <c r="H29" s="103"/>
      <c r="I29" s="103"/>
      <c r="J29" s="103"/>
      <c r="K29" s="103"/>
      <c r="L29" s="103"/>
      <c r="M29" s="103"/>
      <c r="N29" s="103"/>
      <c r="O29" s="14"/>
      <c r="P29" s="14"/>
      <c r="Q29" s="14"/>
      <c r="R29" s="14"/>
      <c r="S29" s="14"/>
      <c r="T29" s="14"/>
      <c r="U29" s="14"/>
      <c r="V29" s="109"/>
      <c r="W29" s="14"/>
    </row>
    <row r="30" spans="1:23" x14ac:dyDescent="0.2">
      <c r="B30" s="85" t="s">
        <v>65</v>
      </c>
      <c r="C30" s="92">
        <f t="shared" si="2"/>
        <v>13</v>
      </c>
      <c r="D30" s="92">
        <f>D29-A27</f>
        <v>12</v>
      </c>
      <c r="E30" s="92">
        <f t="shared" ref="E30" si="3">400*C30-20*C30^2+180*D30-10*D30^2+10*D30*C30-1240</f>
        <v>2860</v>
      </c>
      <c r="G30" s="103"/>
      <c r="H30" s="103"/>
      <c r="I30" s="103"/>
      <c r="J30" s="103"/>
      <c r="K30" s="103"/>
      <c r="L30" s="103"/>
      <c r="M30" s="103"/>
      <c r="N30" s="103"/>
      <c r="O30" s="14"/>
      <c r="P30" s="14"/>
      <c r="Q30" s="14"/>
      <c r="R30" s="14"/>
      <c r="S30" s="14"/>
      <c r="T30" s="14"/>
      <c r="U30" s="14"/>
      <c r="V30" s="110" t="s">
        <v>78</v>
      </c>
      <c r="W30" s="14"/>
    </row>
    <row r="31" spans="1:23" x14ac:dyDescent="0.2">
      <c r="B31" s="85"/>
      <c r="C31" s="93"/>
      <c r="D31" s="93"/>
      <c r="E31" s="93"/>
      <c r="G31" s="103"/>
      <c r="H31" s="103"/>
      <c r="I31" s="103"/>
      <c r="J31" s="103"/>
      <c r="K31" s="103"/>
      <c r="L31" s="103"/>
      <c r="M31" s="103"/>
      <c r="N31" s="103"/>
      <c r="O31" s="14"/>
      <c r="P31" s="14"/>
      <c r="Q31" s="14"/>
      <c r="R31" s="14"/>
      <c r="S31" s="14"/>
      <c r="T31" s="14"/>
      <c r="U31" s="14"/>
      <c r="V31" s="110" t="s">
        <v>81</v>
      </c>
      <c r="W31" s="14"/>
    </row>
    <row r="32" spans="1:23" ht="12.75" customHeight="1" x14ac:dyDescent="0.2">
      <c r="C32" s="93"/>
      <c r="D32" s="93"/>
      <c r="E32" s="93"/>
      <c r="G32" s="103"/>
      <c r="H32" s="103"/>
      <c r="I32" s="103"/>
      <c r="J32" s="103"/>
      <c r="K32" s="103"/>
      <c r="L32" s="103"/>
      <c r="M32" s="103"/>
      <c r="N32" s="103"/>
      <c r="O32" s="14"/>
      <c r="P32" s="14"/>
      <c r="Q32" s="14"/>
      <c r="R32" s="14"/>
      <c r="S32" s="14"/>
      <c r="T32" s="14"/>
      <c r="U32" s="14"/>
      <c r="V32" s="109"/>
      <c r="W32" s="14"/>
    </row>
    <row r="33" spans="1:23" ht="12.75" customHeight="1" x14ac:dyDescent="0.2">
      <c r="A33">
        <v>6</v>
      </c>
      <c r="B33" t="s">
        <v>61</v>
      </c>
      <c r="C33" s="93" t="s">
        <v>46</v>
      </c>
      <c r="D33" s="93" t="s">
        <v>47</v>
      </c>
      <c r="E33" s="93" t="s">
        <v>62</v>
      </c>
      <c r="G33" s="103" t="s">
        <v>142</v>
      </c>
      <c r="H33" s="103"/>
      <c r="I33" s="103"/>
      <c r="J33" s="103"/>
      <c r="K33" s="103"/>
      <c r="L33" s="103"/>
      <c r="M33" s="103"/>
      <c r="N33" s="103"/>
      <c r="O33" s="14"/>
      <c r="P33" s="14"/>
      <c r="Q33" s="14"/>
      <c r="R33" s="14"/>
      <c r="S33" s="14"/>
      <c r="T33" s="14"/>
      <c r="U33" s="14"/>
      <c r="V33" s="14"/>
      <c r="W33" s="14"/>
    </row>
    <row r="34" spans="1:23" ht="12.75" customHeight="1" x14ac:dyDescent="0.2">
      <c r="B34" t="s">
        <v>63</v>
      </c>
      <c r="C34" s="92">
        <v>20</v>
      </c>
      <c r="D34" s="92">
        <v>19</v>
      </c>
      <c r="E34" s="92">
        <v>2370</v>
      </c>
      <c r="F34" s="87" t="s">
        <v>68</v>
      </c>
      <c r="G34" s="103"/>
      <c r="H34" s="143" t="s">
        <v>143</v>
      </c>
      <c r="I34" s="143"/>
      <c r="J34" s="143"/>
      <c r="K34" s="143"/>
      <c r="L34" s="143"/>
      <c r="M34" s="143"/>
      <c r="N34" s="143"/>
      <c r="O34" s="14"/>
      <c r="P34" s="14"/>
      <c r="Q34" s="14"/>
      <c r="R34" s="14"/>
      <c r="S34" s="14"/>
      <c r="T34" s="14"/>
      <c r="U34" s="14"/>
      <c r="V34" s="14"/>
      <c r="W34" s="14"/>
    </row>
    <row r="35" spans="1:23" ht="12.75" customHeight="1" x14ac:dyDescent="0.2">
      <c r="B35" t="s">
        <v>64</v>
      </c>
      <c r="C35" s="85">
        <v>14</v>
      </c>
      <c r="D35" s="92">
        <v>16</v>
      </c>
      <c r="E35" s="92">
        <v>3000</v>
      </c>
      <c r="F35" s="88"/>
      <c r="G35" s="103"/>
      <c r="H35" s="143"/>
      <c r="I35" s="143"/>
      <c r="J35" s="143"/>
      <c r="K35" s="143"/>
      <c r="L35" s="143"/>
      <c r="M35" s="143"/>
      <c r="N35" s="143"/>
      <c r="O35" s="14"/>
      <c r="P35" s="14"/>
      <c r="Q35" s="14"/>
      <c r="R35" s="14"/>
      <c r="S35" s="14"/>
      <c r="T35" s="14"/>
      <c r="U35" s="14"/>
      <c r="V35" s="14"/>
      <c r="W35" s="14"/>
    </row>
    <row r="36" spans="1:23" ht="12.75" customHeight="1" x14ac:dyDescent="0.2">
      <c r="B36" t="s">
        <v>65</v>
      </c>
      <c r="C36" s="92">
        <v>8</v>
      </c>
      <c r="D36" s="92">
        <v>13</v>
      </c>
      <c r="E36" s="92">
        <v>2370</v>
      </c>
      <c r="F36" s="87" t="s">
        <v>56</v>
      </c>
      <c r="G36" s="103"/>
      <c r="H36" s="103"/>
      <c r="I36" s="103" t="s">
        <v>75</v>
      </c>
      <c r="J36" s="103"/>
      <c r="K36" s="103"/>
      <c r="L36" s="103"/>
      <c r="M36" s="103"/>
      <c r="N36" s="103"/>
      <c r="O36" s="14"/>
      <c r="P36" s="14"/>
      <c r="Q36" s="14"/>
      <c r="R36" s="14"/>
      <c r="S36" s="14"/>
      <c r="T36" s="14"/>
      <c r="U36" s="14"/>
      <c r="V36" s="14"/>
      <c r="W36" s="14"/>
    </row>
    <row r="37" spans="1:23" ht="12.75" customHeight="1" x14ac:dyDescent="0.2">
      <c r="C37" s="93"/>
      <c r="D37" s="93"/>
      <c r="E37" s="93"/>
      <c r="F37" s="87"/>
      <c r="G37" s="103"/>
      <c r="H37" s="103" t="s">
        <v>144</v>
      </c>
      <c r="I37" s="103"/>
      <c r="J37" s="103"/>
      <c r="K37" s="103"/>
      <c r="L37" s="103"/>
      <c r="M37" s="103"/>
      <c r="N37" s="103"/>
      <c r="O37" s="14"/>
      <c r="P37" s="14"/>
      <c r="Q37" s="14"/>
      <c r="R37" s="14"/>
      <c r="S37" s="14"/>
      <c r="T37" s="14"/>
      <c r="U37" s="14"/>
      <c r="V37" s="14"/>
      <c r="W37" s="14"/>
    </row>
    <row r="38" spans="1:23" ht="12.75" customHeight="1" x14ac:dyDescent="0.2">
      <c r="A38">
        <v>4</v>
      </c>
      <c r="B38" t="s">
        <v>67</v>
      </c>
      <c r="C38" s="93" t="s">
        <v>46</v>
      </c>
      <c r="D38" s="93" t="s">
        <v>47</v>
      </c>
      <c r="E38" s="93" t="s">
        <v>62</v>
      </c>
      <c r="F38" s="87"/>
      <c r="G38" s="103"/>
      <c r="H38" s="103"/>
      <c r="I38" s="143" t="s">
        <v>80</v>
      </c>
      <c r="J38" s="143"/>
      <c r="K38" s="143"/>
      <c r="L38" s="143"/>
      <c r="M38" s="143"/>
      <c r="N38" s="143"/>
      <c r="O38" s="14"/>
      <c r="P38" s="14"/>
      <c r="Q38" s="14"/>
      <c r="R38" s="14"/>
      <c r="S38" s="14"/>
      <c r="T38" s="14"/>
      <c r="U38" s="14"/>
      <c r="V38" s="14"/>
      <c r="W38" s="14"/>
    </row>
    <row r="39" spans="1:23" ht="12.75" customHeight="1" x14ac:dyDescent="0.2">
      <c r="B39" t="s">
        <v>63</v>
      </c>
      <c r="C39" s="92">
        <v>15</v>
      </c>
      <c r="D39" s="92">
        <v>20</v>
      </c>
      <c r="E39" s="92">
        <v>2860</v>
      </c>
      <c r="F39" s="87" t="s">
        <v>69</v>
      </c>
      <c r="G39" s="103"/>
      <c r="H39" s="107"/>
      <c r="I39" s="143"/>
      <c r="J39" s="143"/>
      <c r="K39" s="143"/>
      <c r="L39" s="143"/>
      <c r="M39" s="143"/>
      <c r="N39" s="143"/>
      <c r="O39" s="14"/>
      <c r="P39" s="14"/>
      <c r="Q39" s="14"/>
      <c r="R39" s="14"/>
      <c r="S39" s="14"/>
      <c r="T39" s="14"/>
      <c r="U39" s="14"/>
      <c r="V39" s="14"/>
      <c r="W39" s="14"/>
    </row>
    <row r="40" spans="1:23" ht="12.75" customHeight="1" x14ac:dyDescent="0.2">
      <c r="B40" t="s">
        <v>64</v>
      </c>
      <c r="C40" s="92">
        <v>14</v>
      </c>
      <c r="D40" s="85">
        <v>16</v>
      </c>
      <c r="E40" s="92">
        <v>3000</v>
      </c>
      <c r="F40" s="87"/>
      <c r="G40" s="103"/>
      <c r="H40" s="103"/>
      <c r="I40" s="103"/>
      <c r="J40" s="103" t="s">
        <v>145</v>
      </c>
      <c r="K40" s="103"/>
      <c r="L40" s="103"/>
      <c r="M40" s="103"/>
      <c r="N40" s="103"/>
      <c r="O40" s="14"/>
      <c r="P40" s="14"/>
      <c r="Q40" s="14"/>
      <c r="R40" s="14"/>
      <c r="S40" s="14"/>
      <c r="T40" s="14"/>
      <c r="U40" s="14"/>
      <c r="V40" s="14"/>
      <c r="W40" s="14"/>
    </row>
    <row r="41" spans="1:23" ht="12.75" customHeight="1" x14ac:dyDescent="0.2">
      <c r="B41" t="s">
        <v>65</v>
      </c>
      <c r="C41" s="92">
        <v>13</v>
      </c>
      <c r="D41" s="92">
        <v>12</v>
      </c>
      <c r="E41" s="92">
        <v>2860</v>
      </c>
      <c r="F41" s="87" t="s">
        <v>70</v>
      </c>
      <c r="G41" s="103"/>
      <c r="H41" s="103"/>
      <c r="I41" s="103"/>
      <c r="J41" s="103"/>
      <c r="K41" s="103"/>
      <c r="L41" s="103"/>
      <c r="M41" s="103"/>
      <c r="N41" s="103"/>
      <c r="O41" s="14"/>
      <c r="P41" s="14"/>
      <c r="Q41" s="14"/>
      <c r="R41" s="14"/>
      <c r="S41" s="14"/>
      <c r="T41" s="14"/>
      <c r="U41" s="14"/>
      <c r="V41" s="14"/>
      <c r="W41" s="14"/>
    </row>
    <row r="42" spans="1:23" ht="12.75" customHeight="1" x14ac:dyDescent="0.2">
      <c r="F42" s="87"/>
      <c r="G42" s="103"/>
      <c r="H42" s="103"/>
      <c r="I42" s="103"/>
      <c r="J42" s="103"/>
      <c r="K42" s="103"/>
      <c r="L42" s="103"/>
      <c r="M42" s="103"/>
      <c r="N42" s="103"/>
      <c r="O42" s="14"/>
      <c r="P42" s="14"/>
      <c r="Q42" s="14"/>
      <c r="R42" s="14"/>
      <c r="S42" s="14"/>
      <c r="T42" s="14"/>
      <c r="U42" s="14"/>
      <c r="V42" s="14"/>
      <c r="W42" s="14"/>
    </row>
    <row r="43" spans="1:23" ht="12.75" customHeight="1" x14ac:dyDescent="0.2">
      <c r="F43" s="88"/>
      <c r="O43" s="14"/>
      <c r="P43" s="14"/>
      <c r="Q43" s="14"/>
      <c r="R43" s="14"/>
      <c r="S43" s="14"/>
      <c r="T43" s="14"/>
      <c r="U43" s="14"/>
      <c r="V43" s="14"/>
      <c r="W43" s="14"/>
    </row>
    <row r="44" spans="1:23" ht="12.75" customHeight="1" x14ac:dyDescent="0.2">
      <c r="A44">
        <v>2.8284271492296713</v>
      </c>
      <c r="B44" s="3" t="s">
        <v>61</v>
      </c>
      <c r="C44" s="85" t="s">
        <v>46</v>
      </c>
      <c r="D44" s="85" t="s">
        <v>47</v>
      </c>
      <c r="E44" s="85" t="s">
        <v>62</v>
      </c>
      <c r="F44" s="88"/>
      <c r="O44" s="14"/>
      <c r="P44" s="14"/>
      <c r="Q44" s="14"/>
      <c r="R44" s="14"/>
      <c r="S44" s="14"/>
      <c r="T44" s="14"/>
      <c r="U44" s="14"/>
      <c r="V44" s="14"/>
      <c r="W44" s="14"/>
    </row>
    <row r="45" spans="1:23" ht="12.75" customHeight="1" x14ac:dyDescent="0.2">
      <c r="B45" s="85" t="s">
        <v>63</v>
      </c>
      <c r="C45" s="92">
        <f>C46+A44</f>
        <v>16.828427149229672</v>
      </c>
      <c r="D45" s="92">
        <f>9+0.5*C45</f>
        <v>17.414213574614834</v>
      </c>
      <c r="E45" s="92">
        <f>400*C45-20*C45^2+180*D45-10*D45^2+10*D45*C45-1240</f>
        <v>2859.9999975762585</v>
      </c>
      <c r="F45" s="87" t="s">
        <v>71</v>
      </c>
      <c r="G45" s="143" t="s">
        <v>146</v>
      </c>
      <c r="H45" s="143"/>
      <c r="I45" s="143"/>
      <c r="J45" s="143"/>
      <c r="K45" s="143"/>
      <c r="L45" s="143"/>
      <c r="M45" s="143"/>
      <c r="N45" s="143"/>
      <c r="O45" s="14"/>
      <c r="P45" s="14"/>
      <c r="Q45" s="14"/>
      <c r="R45" s="14"/>
      <c r="S45" s="14"/>
      <c r="T45" s="14"/>
      <c r="U45" s="14"/>
      <c r="V45" s="14"/>
      <c r="W45" s="14"/>
    </row>
    <row r="46" spans="1:23" ht="12.75" customHeight="1" x14ac:dyDescent="0.2">
      <c r="B46" s="85" t="s">
        <v>64</v>
      </c>
      <c r="C46" s="115">
        <v>14</v>
      </c>
      <c r="D46" s="92">
        <f t="shared" ref="D46:D47" si="4">9+0.5*C46</f>
        <v>16</v>
      </c>
      <c r="E46" s="92">
        <f t="shared" ref="E46:E47" si="5">400*C46-20*C46^2+180*D46-10*D46^2+10*D46*C46-1240</f>
        <v>3000</v>
      </c>
      <c r="F46" s="88"/>
      <c r="G46" s="143"/>
      <c r="H46" s="143"/>
      <c r="I46" s="143"/>
      <c r="J46" s="143"/>
      <c r="K46" s="143"/>
      <c r="L46" s="143"/>
      <c r="M46" s="143"/>
      <c r="N46" s="143"/>
      <c r="O46" s="14"/>
      <c r="P46" s="14"/>
      <c r="Q46" s="14"/>
      <c r="R46" s="14"/>
      <c r="S46" s="14"/>
      <c r="T46" s="14"/>
      <c r="U46" s="14"/>
      <c r="V46" s="14"/>
      <c r="W46" s="14"/>
    </row>
    <row r="47" spans="1:23" ht="12.75" customHeight="1" x14ac:dyDescent="0.2">
      <c r="B47" s="85" t="s">
        <v>65</v>
      </c>
      <c r="C47" s="92">
        <f>C46-A44</f>
        <v>11.171572850770328</v>
      </c>
      <c r="D47" s="92">
        <f t="shared" si="4"/>
        <v>14.585786425385164</v>
      </c>
      <c r="E47" s="92">
        <f t="shared" si="5"/>
        <v>2859.9999975762585</v>
      </c>
      <c r="F47" s="87" t="s">
        <v>72</v>
      </c>
      <c r="G47" s="143"/>
      <c r="H47" s="143"/>
      <c r="I47" s="143"/>
      <c r="J47" s="143"/>
      <c r="K47" s="143"/>
      <c r="L47" s="143"/>
      <c r="M47" s="143"/>
      <c r="N47" s="143"/>
      <c r="O47" s="14"/>
      <c r="P47" s="14"/>
      <c r="Q47" s="14"/>
      <c r="R47" s="14"/>
      <c r="S47" s="14"/>
      <c r="T47" s="14"/>
      <c r="U47" s="14"/>
      <c r="V47" s="14"/>
      <c r="W47" s="14"/>
    </row>
    <row r="48" spans="1:23" ht="12.75" customHeight="1" x14ac:dyDescent="0.2">
      <c r="C48" s="93"/>
      <c r="D48" s="93"/>
      <c r="E48" s="93"/>
      <c r="F48" s="87"/>
      <c r="G48" s="143"/>
      <c r="H48" s="143"/>
      <c r="I48" s="143"/>
      <c r="J48" s="143"/>
      <c r="K48" s="143"/>
      <c r="L48" s="143"/>
      <c r="M48" s="143"/>
      <c r="N48" s="143"/>
      <c r="O48" s="14"/>
      <c r="P48" s="14"/>
      <c r="Q48" s="14"/>
      <c r="R48" s="14"/>
      <c r="S48" s="14"/>
      <c r="T48" s="14"/>
      <c r="U48" s="14"/>
      <c r="V48" s="14"/>
      <c r="W48" s="14"/>
    </row>
    <row r="49" spans="1:23" ht="12.75" customHeight="1" x14ac:dyDescent="0.2">
      <c r="A49">
        <v>8.4852845734890892</v>
      </c>
      <c r="B49" s="3" t="s">
        <v>67</v>
      </c>
      <c r="C49" s="85" t="s">
        <v>46</v>
      </c>
      <c r="D49" s="85" t="s">
        <v>47</v>
      </c>
      <c r="E49" s="85" t="s">
        <v>62</v>
      </c>
      <c r="F49" s="87"/>
      <c r="G49" s="143"/>
      <c r="H49" s="143"/>
      <c r="I49" s="143"/>
      <c r="J49" s="143"/>
      <c r="K49" s="143"/>
      <c r="L49" s="143"/>
      <c r="M49" s="143"/>
      <c r="N49" s="143"/>
      <c r="O49" s="14"/>
      <c r="P49" s="14"/>
      <c r="Q49" s="14"/>
      <c r="R49" s="14"/>
      <c r="S49" s="14"/>
      <c r="T49" s="14"/>
      <c r="U49" s="14"/>
      <c r="V49" s="14"/>
      <c r="W49" s="14"/>
    </row>
    <row r="50" spans="1:23" ht="12.75" customHeight="1" x14ac:dyDescent="0.2">
      <c r="B50" s="85" t="s">
        <v>63</v>
      </c>
      <c r="C50" s="90">
        <f>10+D50/4</f>
        <v>16.121321143372271</v>
      </c>
      <c r="D50" s="90">
        <f>D51+A49</f>
        <v>24.485284573489089</v>
      </c>
      <c r="E50" s="94">
        <f>400*C50-20*C50^2+180*D50-10*D50^2+10*D50*C50-1240</f>
        <v>2369.9995249354456</v>
      </c>
      <c r="F50" s="87" t="s">
        <v>73</v>
      </c>
      <c r="G50" s="143"/>
      <c r="H50" s="143"/>
      <c r="I50" s="143"/>
      <c r="J50" s="143"/>
      <c r="K50" s="143"/>
      <c r="L50" s="143"/>
      <c r="M50" s="143"/>
      <c r="N50" s="143"/>
      <c r="O50" s="14"/>
      <c r="P50" s="14"/>
      <c r="Q50" s="14"/>
      <c r="R50" s="14"/>
      <c r="S50" s="14"/>
      <c r="T50" s="14"/>
      <c r="U50" s="14"/>
      <c r="V50" s="14"/>
      <c r="W50" s="14"/>
    </row>
    <row r="51" spans="1:23" ht="12.75" customHeight="1" x14ac:dyDescent="0.2">
      <c r="B51" s="85" t="s">
        <v>64</v>
      </c>
      <c r="C51" s="92">
        <f t="shared" ref="C51:C52" si="6">10+D51/4</f>
        <v>14</v>
      </c>
      <c r="D51" s="115">
        <v>16</v>
      </c>
      <c r="E51" s="94">
        <f>400*C51-20*C51^2+180*D51-10*D51^2+10*D51*C51-1240</f>
        <v>3000</v>
      </c>
      <c r="F51" s="87"/>
      <c r="H51" s="143" t="s">
        <v>147</v>
      </c>
      <c r="I51" s="143"/>
      <c r="J51" s="143"/>
      <c r="K51" s="143"/>
      <c r="L51" s="143"/>
      <c r="M51" s="143"/>
      <c r="N51" s="143"/>
      <c r="O51" s="14"/>
      <c r="P51" s="14"/>
      <c r="Q51" s="14"/>
      <c r="R51" s="14"/>
      <c r="S51" s="14"/>
      <c r="T51" s="14"/>
      <c r="U51" s="14"/>
      <c r="V51" s="14"/>
      <c r="W51" s="14"/>
    </row>
    <row r="52" spans="1:23" ht="12.75" customHeight="1" x14ac:dyDescent="0.2">
      <c r="B52" s="85" t="s">
        <v>65</v>
      </c>
      <c r="C52" s="90">
        <f t="shared" si="6"/>
        <v>11.878678856627728</v>
      </c>
      <c r="D52" s="90">
        <f>D51-A49</f>
        <v>7.5147154265109108</v>
      </c>
      <c r="E52" s="94">
        <f t="shared" ref="E52" si="7">400*C52-20*C52^2+180*D52-10*D52^2+10*D52*C52-1240</f>
        <v>2369.9995249354461</v>
      </c>
      <c r="F52" s="87" t="s">
        <v>74</v>
      </c>
      <c r="H52" s="143"/>
      <c r="I52" s="143"/>
      <c r="J52" s="143"/>
      <c r="K52" s="143"/>
      <c r="L52" s="143"/>
      <c r="M52" s="143"/>
      <c r="N52" s="143"/>
      <c r="O52" s="14"/>
      <c r="P52" s="14"/>
      <c r="Q52" s="14"/>
      <c r="R52" s="14"/>
      <c r="S52" s="14"/>
      <c r="T52" s="14"/>
      <c r="U52" s="14"/>
      <c r="V52" s="14"/>
      <c r="W52" s="14"/>
    </row>
    <row r="53" spans="1:23" x14ac:dyDescent="0.2">
      <c r="F53" s="89"/>
      <c r="H53" s="143"/>
      <c r="I53" s="143"/>
      <c r="J53" s="143"/>
      <c r="K53" s="143"/>
      <c r="L53" s="143"/>
      <c r="M53" s="143"/>
      <c r="N53" s="143"/>
    </row>
    <row r="54" spans="1:23" x14ac:dyDescent="0.2">
      <c r="A54" s="108" t="s">
        <v>87</v>
      </c>
      <c r="F54" s="89"/>
    </row>
    <row r="55" spans="1:23" ht="15" customHeight="1" x14ac:dyDescent="0.2">
      <c r="A55" s="144" t="s">
        <v>86</v>
      </c>
      <c r="B55" s="144"/>
      <c r="C55" s="144"/>
      <c r="D55" s="144"/>
      <c r="E55" s="144"/>
      <c r="F55" s="144"/>
      <c r="G55" s="144"/>
      <c r="H55" s="144"/>
      <c r="I55" s="144"/>
      <c r="J55" s="144"/>
      <c r="K55" s="144"/>
      <c r="L55" s="91"/>
      <c r="M55" s="91"/>
      <c r="N55" s="91"/>
      <c r="O55" s="91"/>
      <c r="P55" s="91"/>
      <c r="Q55" s="91"/>
      <c r="R55" s="91"/>
      <c r="S55" s="91"/>
      <c r="T55" s="91"/>
      <c r="U55" s="91"/>
    </row>
    <row r="56" spans="1:23" ht="12.75" customHeight="1" x14ac:dyDescent="0.2">
      <c r="A56" s="144"/>
      <c r="B56" s="144"/>
      <c r="C56" s="144"/>
      <c r="D56" s="144"/>
      <c r="E56" s="144"/>
      <c r="F56" s="144"/>
      <c r="G56" s="144"/>
      <c r="H56" s="144"/>
      <c r="I56" s="144"/>
      <c r="J56" s="144"/>
      <c r="K56" s="144"/>
      <c r="L56" s="91"/>
      <c r="M56" s="91"/>
      <c r="N56" s="91"/>
      <c r="O56" s="91"/>
      <c r="P56" s="91"/>
      <c r="Q56" s="91"/>
      <c r="R56" s="91"/>
      <c r="S56" s="91"/>
      <c r="T56" s="91"/>
      <c r="U56" s="91"/>
    </row>
    <row r="57" spans="1:23" ht="14.25" customHeight="1" x14ac:dyDescent="0.2">
      <c r="A57" s="144"/>
      <c r="B57" s="144"/>
      <c r="C57" s="144"/>
      <c r="D57" s="144"/>
      <c r="E57" s="144"/>
      <c r="F57" s="144"/>
      <c r="G57" s="144"/>
      <c r="H57" s="144"/>
      <c r="I57" s="144"/>
      <c r="J57" s="144"/>
      <c r="K57" s="144"/>
      <c r="L57" s="91"/>
      <c r="M57" s="91"/>
      <c r="N57" s="91"/>
      <c r="O57" s="91"/>
      <c r="P57" s="91"/>
      <c r="Q57" s="91"/>
      <c r="R57" s="91"/>
      <c r="S57" s="91"/>
      <c r="T57" s="91"/>
      <c r="U57" s="91"/>
    </row>
    <row r="58" spans="1:23" ht="12.75" customHeight="1" x14ac:dyDescent="0.2">
      <c r="A58" s="144"/>
      <c r="B58" s="144"/>
      <c r="C58" s="144"/>
      <c r="D58" s="144"/>
      <c r="E58" s="144"/>
      <c r="F58" s="144"/>
      <c r="G58" s="144"/>
      <c r="H58" s="144"/>
      <c r="I58" s="144"/>
      <c r="J58" s="144"/>
      <c r="K58" s="144"/>
    </row>
    <row r="59" spans="1:23" ht="12.75" customHeight="1" x14ac:dyDescent="0.2">
      <c r="A59" s="144"/>
      <c r="B59" s="144"/>
      <c r="C59" s="144"/>
      <c r="D59" s="144"/>
      <c r="E59" s="144"/>
      <c r="F59" s="144"/>
      <c r="G59" s="144"/>
      <c r="H59" s="144"/>
      <c r="I59" s="144"/>
      <c r="J59" s="144"/>
      <c r="K59" s="144"/>
    </row>
    <row r="60" spans="1:23" x14ac:dyDescent="0.2">
      <c r="A60" s="144"/>
      <c r="B60" s="144"/>
      <c r="C60" s="144"/>
      <c r="D60" s="144"/>
      <c r="E60" s="144"/>
      <c r="F60" s="144"/>
      <c r="G60" s="144"/>
      <c r="H60" s="144"/>
      <c r="I60" s="144"/>
      <c r="J60" s="144"/>
      <c r="K60" s="144"/>
    </row>
    <row r="61" spans="1:23" x14ac:dyDescent="0.2">
      <c r="A61" s="14"/>
      <c r="B61" s="14"/>
      <c r="C61" s="14"/>
      <c r="D61" s="14"/>
      <c r="E61" s="14"/>
      <c r="F61" s="14"/>
      <c r="G61" s="14"/>
      <c r="H61" s="14"/>
      <c r="I61" s="14"/>
      <c r="J61" s="14"/>
      <c r="K61" s="14"/>
    </row>
    <row r="62" spans="1:23" x14ac:dyDescent="0.2">
      <c r="A62" s="14"/>
      <c r="B62" s="14"/>
      <c r="C62" s="14"/>
      <c r="D62" s="14"/>
      <c r="E62" s="14"/>
      <c r="F62" s="14"/>
      <c r="G62" s="14"/>
      <c r="H62" s="14"/>
      <c r="I62" s="14"/>
      <c r="J62" s="14"/>
      <c r="K62" s="14"/>
    </row>
    <row r="63" spans="1:23" x14ac:dyDescent="0.2">
      <c r="A63" s="14"/>
      <c r="B63" s="14"/>
      <c r="C63" s="14"/>
      <c r="D63" s="14"/>
      <c r="E63" s="14"/>
      <c r="F63" s="14"/>
      <c r="G63" s="14"/>
      <c r="H63" s="14"/>
      <c r="I63" s="14"/>
      <c r="J63" s="14"/>
      <c r="K63" s="14"/>
    </row>
    <row r="64" spans="1:23" x14ac:dyDescent="0.2">
      <c r="A64" s="14"/>
      <c r="B64" s="14"/>
      <c r="C64" s="14"/>
      <c r="D64" s="14"/>
      <c r="E64" s="14"/>
      <c r="F64" s="14"/>
      <c r="G64" s="14"/>
      <c r="H64" s="14"/>
      <c r="I64" s="14"/>
      <c r="J64" s="14"/>
      <c r="K64" s="14"/>
    </row>
    <row r="65" spans="1:13" x14ac:dyDescent="0.2">
      <c r="A65" s="14"/>
      <c r="B65" s="14"/>
      <c r="C65" s="14"/>
      <c r="D65" s="14"/>
      <c r="E65" s="14"/>
      <c r="F65" s="14"/>
      <c r="G65" s="14"/>
      <c r="H65" s="14"/>
      <c r="I65" s="14"/>
      <c r="J65" s="14"/>
      <c r="K65" s="14"/>
    </row>
    <row r="66" spans="1:13" x14ac:dyDescent="0.2">
      <c r="A66" s="14"/>
      <c r="B66" s="14"/>
      <c r="C66" s="14"/>
      <c r="D66" s="14"/>
      <c r="E66" s="14"/>
      <c r="F66" s="14"/>
      <c r="G66" s="14"/>
      <c r="H66" s="14"/>
      <c r="I66" s="14"/>
      <c r="J66" s="14"/>
      <c r="K66" s="14"/>
    </row>
    <row r="68" spans="1:13" x14ac:dyDescent="0.2">
      <c r="A68" s="103" t="s">
        <v>88</v>
      </c>
      <c r="B68" s="103"/>
      <c r="C68" s="103"/>
      <c r="D68" s="103"/>
      <c r="E68" s="103"/>
    </row>
    <row r="69" spans="1:13" x14ac:dyDescent="0.2">
      <c r="A69" s="103"/>
      <c r="B69" s="103" t="s">
        <v>89</v>
      </c>
      <c r="C69" s="103"/>
      <c r="D69" s="103"/>
      <c r="E69" s="103"/>
    </row>
    <row r="70" spans="1:13" x14ac:dyDescent="0.2">
      <c r="A70" s="103"/>
      <c r="B70" s="103"/>
      <c r="C70" s="103" t="s">
        <v>165</v>
      </c>
      <c r="D70" s="103"/>
      <c r="E70" s="103"/>
    </row>
    <row r="71" spans="1:13" x14ac:dyDescent="0.2">
      <c r="A71">
        <v>6</v>
      </c>
      <c r="B71" s="3" t="s">
        <v>61</v>
      </c>
      <c r="C71" s="84" t="s">
        <v>46</v>
      </c>
      <c r="D71" s="84" t="s">
        <v>47</v>
      </c>
      <c r="E71" s="84" t="s">
        <v>62</v>
      </c>
    </row>
    <row r="72" spans="1:13" x14ac:dyDescent="0.2">
      <c r="B72" s="85" t="s">
        <v>63</v>
      </c>
      <c r="C72" s="32">
        <f>C73+A71</f>
        <v>20</v>
      </c>
      <c r="D72" s="32">
        <f>9+0.5*C72</f>
        <v>19</v>
      </c>
      <c r="E72" s="32">
        <f>400*C72-20*C72^2+180*D72-10*D72^2+10*D72*C72-1240</f>
        <v>2370</v>
      </c>
    </row>
    <row r="73" spans="1:13" x14ac:dyDescent="0.2">
      <c r="B73" s="85" t="s">
        <v>64</v>
      </c>
      <c r="C73" s="114">
        <v>14</v>
      </c>
      <c r="D73" s="32">
        <f t="shared" ref="D73:D74" si="8">9+0.5*C73</f>
        <v>16</v>
      </c>
      <c r="E73" s="32">
        <f t="shared" ref="E73:E74" si="9">400*C73-20*C73^2+180*D73-10*D73^2+10*D73*C73-1240</f>
        <v>3000</v>
      </c>
    </row>
    <row r="74" spans="1:13" x14ac:dyDescent="0.2">
      <c r="B74" s="85" t="s">
        <v>65</v>
      </c>
      <c r="C74" s="32">
        <f>C73-A71</f>
        <v>8</v>
      </c>
      <c r="D74" s="32">
        <f t="shared" si="8"/>
        <v>13</v>
      </c>
      <c r="E74" s="32">
        <f t="shared" si="9"/>
        <v>2370</v>
      </c>
    </row>
    <row r="76" spans="1:13" x14ac:dyDescent="0.2">
      <c r="A76">
        <v>4</v>
      </c>
      <c r="B76" s="3" t="s">
        <v>67</v>
      </c>
      <c r="C76" s="84" t="s">
        <v>46</v>
      </c>
      <c r="D76" s="84" t="s">
        <v>47</v>
      </c>
      <c r="E76" s="84" t="s">
        <v>62</v>
      </c>
    </row>
    <row r="77" spans="1:13" x14ac:dyDescent="0.2">
      <c r="B77" s="85" t="s">
        <v>63</v>
      </c>
      <c r="C77" s="32">
        <f>10+D77/4</f>
        <v>15</v>
      </c>
      <c r="D77" s="32">
        <f>D78+A76</f>
        <v>20</v>
      </c>
      <c r="E77" s="32">
        <f>400*C77-20*C77^2+180*D77-10*D77^2+10*D77*C77-1240</f>
        <v>2860</v>
      </c>
    </row>
    <row r="78" spans="1:13" x14ac:dyDescent="0.2">
      <c r="B78" s="85" t="s">
        <v>64</v>
      </c>
      <c r="C78" s="32">
        <f t="shared" ref="C78:C79" si="10">10+D78/4</f>
        <v>14</v>
      </c>
      <c r="D78" s="114">
        <v>16</v>
      </c>
      <c r="E78" s="32">
        <f>400*C78-20*C78^2+180*D78-10*D78^2+10*D78*C78-1240</f>
        <v>3000</v>
      </c>
      <c r="F78" s="3"/>
    </row>
    <row r="79" spans="1:13" ht="17.25" customHeight="1" x14ac:dyDescent="0.35">
      <c r="B79" s="85" t="s">
        <v>65</v>
      </c>
      <c r="C79" s="32">
        <f t="shared" si="10"/>
        <v>13</v>
      </c>
      <c r="D79" s="32">
        <f>D78-A76</f>
        <v>12</v>
      </c>
      <c r="E79" s="32">
        <f t="shared" ref="E79" si="11">400*C79-20*C79^2+180*D79-10*D79^2+10*D79*C79-1240</f>
        <v>2860</v>
      </c>
      <c r="F79" s="1" t="s">
        <v>90</v>
      </c>
      <c r="G79" s="1" t="s">
        <v>91</v>
      </c>
      <c r="H79" s="3" t="s">
        <v>92</v>
      </c>
    </row>
    <row r="80" spans="1:13" x14ac:dyDescent="0.2">
      <c r="B80" s="112" t="s">
        <v>93</v>
      </c>
      <c r="C80" s="3">
        <v>9</v>
      </c>
      <c r="D80" s="3">
        <v>9</v>
      </c>
      <c r="E80" s="32">
        <f t="shared" ref="E80" si="12">400*C80-20*C80^2+180*D80-10*D80^2+10*D80*C80-1240</f>
        <v>2360</v>
      </c>
      <c r="F80" s="32">
        <f>400-40*C80+10*D80</f>
        <v>130</v>
      </c>
      <c r="G80" s="32">
        <f>180-20*D80+10*C80</f>
        <v>90</v>
      </c>
      <c r="H80" s="32">
        <f>F80/G80</f>
        <v>1.4444444444444444</v>
      </c>
      <c r="J80" s="103" t="s">
        <v>94</v>
      </c>
      <c r="K80" s="103"/>
      <c r="L80" s="103"/>
      <c r="M80" s="103"/>
    </row>
    <row r="81" spans="1:13" x14ac:dyDescent="0.2">
      <c r="B81" s="103"/>
      <c r="C81" s="3">
        <v>10</v>
      </c>
      <c r="D81" s="3">
        <v>8</v>
      </c>
      <c r="E81" s="32">
        <f t="shared" ref="E81:E83" si="13">400*C81-20*C81^2+180*D81-10*D81^2+10*D81*C81-1240</f>
        <v>2360</v>
      </c>
      <c r="F81" s="32">
        <f t="shared" ref="F81" si="14">400-40*C81+10*D81</f>
        <v>80</v>
      </c>
      <c r="G81" s="32">
        <f t="shared" ref="G81" si="15">180-20*D81+10*C81</f>
        <v>120</v>
      </c>
      <c r="H81" s="32">
        <f t="shared" ref="H81:H94" si="16">F81/G81</f>
        <v>0.66666666666666663</v>
      </c>
      <c r="J81" s="103" t="s">
        <v>95</v>
      </c>
      <c r="K81" s="103"/>
      <c r="L81" s="103"/>
      <c r="M81" s="103"/>
    </row>
    <row r="82" spans="1:13" x14ac:dyDescent="0.2">
      <c r="B82" s="113" t="s">
        <v>97</v>
      </c>
      <c r="C82" s="3">
        <v>9.0009999999999994</v>
      </c>
      <c r="D82" s="3">
        <v>8.9985999999999997</v>
      </c>
      <c r="E82" s="32">
        <f t="shared" si="13"/>
        <v>2360.0039464000001</v>
      </c>
      <c r="J82" s="103"/>
      <c r="K82" s="103" t="s">
        <v>96</v>
      </c>
      <c r="L82" s="103"/>
      <c r="M82" s="103"/>
    </row>
    <row r="83" spans="1:13" x14ac:dyDescent="0.2">
      <c r="C83" s="3">
        <v>9.9990000000000006</v>
      </c>
      <c r="D83" s="3">
        <v>8.0007000000000001</v>
      </c>
      <c r="E83" s="32">
        <f t="shared" si="13"/>
        <v>2360.0039680999998</v>
      </c>
      <c r="J83" s="103"/>
      <c r="K83" s="103"/>
      <c r="L83" s="103" t="s">
        <v>98</v>
      </c>
      <c r="M83" s="103"/>
    </row>
    <row r="84" spans="1:13" x14ac:dyDescent="0.2">
      <c r="C84" s="3"/>
      <c r="D84" s="3"/>
      <c r="E84" s="32"/>
      <c r="J84" s="103"/>
      <c r="K84" s="103"/>
      <c r="L84" s="103"/>
      <c r="M84" s="103"/>
    </row>
    <row r="85" spans="1:13" x14ac:dyDescent="0.2">
      <c r="A85" s="103" t="s">
        <v>166</v>
      </c>
      <c r="J85" s="103"/>
      <c r="K85" s="103"/>
      <c r="L85" s="103"/>
      <c r="M85" s="103"/>
    </row>
    <row r="86" spans="1:13" ht="17.25" customHeight="1" x14ac:dyDescent="0.35">
      <c r="A86">
        <v>6</v>
      </c>
      <c r="B86" s="3" t="s">
        <v>61</v>
      </c>
      <c r="C86" s="84" t="s">
        <v>46</v>
      </c>
      <c r="D86" s="84" t="s">
        <v>47</v>
      </c>
      <c r="E86" s="84" t="s">
        <v>62</v>
      </c>
      <c r="F86" s="1" t="s">
        <v>90</v>
      </c>
      <c r="G86" s="1" t="s">
        <v>91</v>
      </c>
      <c r="H86" s="3" t="s">
        <v>92</v>
      </c>
      <c r="J86" s="103" t="s">
        <v>99</v>
      </c>
      <c r="L86" s="103"/>
      <c r="M86" s="103"/>
    </row>
    <row r="87" spans="1:13" x14ac:dyDescent="0.2">
      <c r="B87" s="85" t="s">
        <v>63</v>
      </c>
      <c r="C87" s="32">
        <f>C88+A86</f>
        <v>20</v>
      </c>
      <c r="D87" s="32">
        <f>9+0.5*C87</f>
        <v>19</v>
      </c>
      <c r="E87" s="32">
        <f>400*C87-20*C87^2+180*D87-10*D87^2+10*D87*C87-1240</f>
        <v>2370</v>
      </c>
      <c r="F87" s="32">
        <f>400-40*C87+10*D87</f>
        <v>-210</v>
      </c>
      <c r="G87" s="32">
        <f>180-20*D87+10*C87</f>
        <v>0</v>
      </c>
      <c r="H87" s="32" t="e">
        <f t="shared" si="16"/>
        <v>#DIV/0!</v>
      </c>
      <c r="K87" s="103" t="s">
        <v>101</v>
      </c>
      <c r="L87" s="103"/>
      <c r="M87" s="103"/>
    </row>
    <row r="88" spans="1:13" x14ac:dyDescent="0.2">
      <c r="B88" s="85" t="s">
        <v>64</v>
      </c>
      <c r="C88" s="114">
        <v>14</v>
      </c>
      <c r="D88" s="32">
        <f t="shared" ref="D88:D89" si="17">9+0.5*C88</f>
        <v>16</v>
      </c>
      <c r="E88" s="32">
        <f t="shared" ref="E88:E89" si="18">400*C88-20*C88^2+180*D88-10*D88^2+10*D88*C88-1240</f>
        <v>3000</v>
      </c>
      <c r="F88" s="32">
        <f t="shared" ref="F88" si="19">400-40*C88+10*D88</f>
        <v>0</v>
      </c>
      <c r="G88" s="32">
        <f t="shared" ref="G88" si="20">180-20*D88+10*C88</f>
        <v>0</v>
      </c>
      <c r="H88" s="32" t="e">
        <f t="shared" si="16"/>
        <v>#DIV/0!</v>
      </c>
      <c r="K88" s="103"/>
      <c r="L88" s="103" t="s">
        <v>100</v>
      </c>
      <c r="M88" s="103"/>
    </row>
    <row r="89" spans="1:13" x14ac:dyDescent="0.2">
      <c r="B89" s="85" t="s">
        <v>65</v>
      </c>
      <c r="C89" s="32">
        <f>C88-A86</f>
        <v>8</v>
      </c>
      <c r="D89" s="32">
        <f t="shared" si="17"/>
        <v>13</v>
      </c>
      <c r="E89" s="32">
        <f t="shared" si="18"/>
        <v>2370</v>
      </c>
      <c r="F89" s="32">
        <f t="shared" ref="F89:F94" si="21">400-40*C89+10*D89</f>
        <v>210</v>
      </c>
      <c r="G89" s="32">
        <f t="shared" ref="G89:G94" si="22">180-20*D89+10*C89</f>
        <v>0</v>
      </c>
      <c r="H89" s="32" t="e">
        <f t="shared" si="16"/>
        <v>#DIV/0!</v>
      </c>
      <c r="K89" s="103" t="s">
        <v>101</v>
      </c>
      <c r="L89" s="103"/>
      <c r="M89" s="103"/>
    </row>
    <row r="90" spans="1:13" x14ac:dyDescent="0.2">
      <c r="K90" s="103"/>
      <c r="L90" s="103"/>
      <c r="M90" s="103"/>
    </row>
    <row r="91" spans="1:13" x14ac:dyDescent="0.2">
      <c r="A91">
        <v>4</v>
      </c>
      <c r="B91" s="3" t="s">
        <v>67</v>
      </c>
      <c r="C91" s="84" t="s">
        <v>46</v>
      </c>
      <c r="D91" s="84" t="s">
        <v>47</v>
      </c>
      <c r="E91" s="84" t="s">
        <v>62</v>
      </c>
      <c r="K91" s="103"/>
      <c r="L91" s="103"/>
      <c r="M91" s="103"/>
    </row>
    <row r="92" spans="1:13" x14ac:dyDescent="0.2">
      <c r="B92" s="85" t="s">
        <v>63</v>
      </c>
      <c r="C92" s="32">
        <f>10+D92/4</f>
        <v>15</v>
      </c>
      <c r="D92" s="32">
        <f>D93+A91</f>
        <v>20</v>
      </c>
      <c r="E92" s="32">
        <f>400*C92-20*C92^2+180*D92-10*D92^2+10*D92*C92-1240</f>
        <v>2860</v>
      </c>
      <c r="F92" s="32">
        <f t="shared" si="21"/>
        <v>0</v>
      </c>
      <c r="G92" s="32">
        <f t="shared" si="22"/>
        <v>-70</v>
      </c>
      <c r="H92" s="32">
        <f t="shared" si="16"/>
        <v>0</v>
      </c>
      <c r="K92" s="103" t="s">
        <v>102</v>
      </c>
      <c r="L92" s="103"/>
      <c r="M92" s="103"/>
    </row>
    <row r="93" spans="1:13" x14ac:dyDescent="0.2">
      <c r="B93" s="85" t="s">
        <v>64</v>
      </c>
      <c r="C93" s="32">
        <f t="shared" ref="C93:C94" si="23">10+D93/4</f>
        <v>14</v>
      </c>
      <c r="D93" s="114">
        <v>16</v>
      </c>
      <c r="E93" s="32">
        <f>400*C93-20*C93^2+180*D93-10*D93^2+10*D93*C93-1240</f>
        <v>3000</v>
      </c>
      <c r="F93" s="32">
        <f t="shared" si="21"/>
        <v>0</v>
      </c>
      <c r="G93" s="32">
        <f t="shared" si="22"/>
        <v>0</v>
      </c>
      <c r="H93" s="32" t="e">
        <f t="shared" si="16"/>
        <v>#DIV/0!</v>
      </c>
      <c r="K93" s="103"/>
      <c r="L93" s="103"/>
      <c r="M93" s="103"/>
    </row>
    <row r="94" spans="1:13" x14ac:dyDescent="0.2">
      <c r="B94" s="85" t="s">
        <v>65</v>
      </c>
      <c r="C94" s="32">
        <f t="shared" si="23"/>
        <v>13</v>
      </c>
      <c r="D94" s="32">
        <f>D93-A91</f>
        <v>12</v>
      </c>
      <c r="E94" s="32">
        <f t="shared" ref="E94" si="24">400*C94-20*C94^2+180*D94-10*D94^2+10*D94*C94-1240</f>
        <v>2860</v>
      </c>
      <c r="F94" s="32">
        <f t="shared" si="21"/>
        <v>0</v>
      </c>
      <c r="G94" s="32">
        <f t="shared" si="22"/>
        <v>70</v>
      </c>
      <c r="H94" s="32">
        <f t="shared" si="16"/>
        <v>0</v>
      </c>
      <c r="K94" s="103" t="s">
        <v>102</v>
      </c>
      <c r="L94" s="103"/>
      <c r="M94" s="103"/>
    </row>
  </sheetData>
  <mergeCells count="8">
    <mergeCell ref="B14:N17"/>
    <mergeCell ref="G45:N50"/>
    <mergeCell ref="A55:K60"/>
    <mergeCell ref="G26:N28"/>
    <mergeCell ref="H34:N35"/>
    <mergeCell ref="H51:N53"/>
    <mergeCell ref="I38:N39"/>
    <mergeCell ref="A18:N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J39" sqref="J39"/>
    </sheetView>
  </sheetViews>
  <sheetFormatPr defaultRowHeight="12.75" x14ac:dyDescent="0.2"/>
  <sheetData>
    <row r="1" spans="1:9" ht="18.75" x14ac:dyDescent="0.25">
      <c r="A1" s="104" t="s">
        <v>148</v>
      </c>
      <c r="B1" s="103"/>
    </row>
    <row r="2" spans="1:9" x14ac:dyDescent="0.2">
      <c r="A2" s="103"/>
      <c r="B2" s="113" t="s">
        <v>78</v>
      </c>
      <c r="C2" s="103" t="s">
        <v>104</v>
      </c>
    </row>
    <row r="3" spans="1:9" x14ac:dyDescent="0.2">
      <c r="A3" s="103"/>
      <c r="B3" s="113" t="s">
        <v>77</v>
      </c>
      <c r="C3" s="103" t="s">
        <v>103</v>
      </c>
    </row>
    <row r="4" spans="1:9" x14ac:dyDescent="0.2">
      <c r="A4" s="103" t="s">
        <v>105</v>
      </c>
      <c r="B4" s="103"/>
    </row>
    <row r="5" spans="1:9" x14ac:dyDescent="0.2">
      <c r="A5">
        <v>4</v>
      </c>
      <c r="B5" s="3" t="s">
        <v>61</v>
      </c>
      <c r="C5" s="85" t="s">
        <v>46</v>
      </c>
      <c r="D5" s="85" t="s">
        <v>47</v>
      </c>
      <c r="E5" s="85" t="s">
        <v>62</v>
      </c>
    </row>
    <row r="6" spans="1:9" x14ac:dyDescent="0.2">
      <c r="B6" s="85" t="s">
        <v>63</v>
      </c>
      <c r="C6" s="92">
        <f>C7+A5</f>
        <v>20</v>
      </c>
      <c r="D6" s="92">
        <f>30-0.5*C6</f>
        <v>20</v>
      </c>
      <c r="E6" s="92">
        <f>540*C6-10*C6^2+600*D6-10*D6^2-10*D6*C6-4920</f>
        <v>5880</v>
      </c>
      <c r="G6" s="104" t="s">
        <v>134</v>
      </c>
    </row>
    <row r="7" spans="1:9" x14ac:dyDescent="0.2">
      <c r="B7" s="85" t="s">
        <v>64</v>
      </c>
      <c r="C7" s="115">
        <v>16</v>
      </c>
      <c r="D7" s="92">
        <f t="shared" ref="D7:D8" si="0">30-0.5*C7</f>
        <v>22</v>
      </c>
      <c r="E7" s="92">
        <f t="shared" ref="E7:E8" si="1">540*C7-10*C7^2+600*D7-10*D7^2-10*D7*C7-4920</f>
        <v>6000</v>
      </c>
    </row>
    <row r="8" spans="1:9" x14ac:dyDescent="0.2">
      <c r="B8" s="85" t="s">
        <v>65</v>
      </c>
      <c r="C8" s="92">
        <f>C7-A5</f>
        <v>12</v>
      </c>
      <c r="D8" s="92">
        <f t="shared" si="0"/>
        <v>24</v>
      </c>
      <c r="E8" s="92">
        <f t="shared" si="1"/>
        <v>5880</v>
      </c>
    </row>
    <row r="9" spans="1:9" x14ac:dyDescent="0.2">
      <c r="C9" s="93"/>
      <c r="D9" s="93"/>
      <c r="E9" s="93"/>
    </row>
    <row r="10" spans="1:9" x14ac:dyDescent="0.2">
      <c r="A10">
        <v>6</v>
      </c>
      <c r="B10" s="3" t="s">
        <v>67</v>
      </c>
      <c r="C10" s="85" t="s">
        <v>46</v>
      </c>
      <c r="D10" s="85" t="s">
        <v>47</v>
      </c>
      <c r="E10" s="85" t="s">
        <v>62</v>
      </c>
    </row>
    <row r="11" spans="1:9" x14ac:dyDescent="0.2">
      <c r="B11" s="85" t="s">
        <v>63</v>
      </c>
      <c r="C11" s="92">
        <f>27-D11/2</f>
        <v>13</v>
      </c>
      <c r="D11" s="92">
        <f>D12+A10</f>
        <v>28</v>
      </c>
      <c r="E11" s="92">
        <f>540*C11-10*C11^2+600*D11-10*D11^2-10*D11*C11-4920</f>
        <v>5730</v>
      </c>
    </row>
    <row r="12" spans="1:9" x14ac:dyDescent="0.2">
      <c r="B12" s="85" t="s">
        <v>64</v>
      </c>
      <c r="C12" s="92">
        <f t="shared" ref="C12:C13" si="2">27-D12/2</f>
        <v>16</v>
      </c>
      <c r="D12" s="115">
        <v>22</v>
      </c>
      <c r="E12" s="92">
        <f t="shared" ref="E12:E15" si="3">540*C12-10*C12^2+600*D12-10*D12^2-10*D12*C12-4920</f>
        <v>6000</v>
      </c>
    </row>
    <row r="13" spans="1:9" ht="19.5" x14ac:dyDescent="0.35">
      <c r="B13" s="85" t="s">
        <v>65</v>
      </c>
      <c r="C13" s="92">
        <f t="shared" si="2"/>
        <v>19</v>
      </c>
      <c r="D13" s="92">
        <f>D12-A10</f>
        <v>16</v>
      </c>
      <c r="E13" s="92">
        <f t="shared" si="3"/>
        <v>5730</v>
      </c>
      <c r="F13" s="1" t="s">
        <v>90</v>
      </c>
      <c r="G13" s="1" t="s">
        <v>91</v>
      </c>
    </row>
    <row r="14" spans="1:9" x14ac:dyDescent="0.2">
      <c r="B14" s="111" t="s">
        <v>135</v>
      </c>
      <c r="C14" s="3">
        <v>9</v>
      </c>
      <c r="D14" s="3">
        <v>15</v>
      </c>
      <c r="E14" s="92">
        <f t="shared" si="3"/>
        <v>4530</v>
      </c>
      <c r="F14" s="32">
        <f>540-20*C14-10*D14</f>
        <v>210</v>
      </c>
      <c r="G14" s="32">
        <f>600-20*D14-10*C14</f>
        <v>210</v>
      </c>
      <c r="H14" s="103" t="s">
        <v>137</v>
      </c>
      <c r="I14" s="103"/>
    </row>
    <row r="15" spans="1:9" x14ac:dyDescent="0.2">
      <c r="B15" s="111" t="s">
        <v>136</v>
      </c>
      <c r="C15" s="3">
        <v>24</v>
      </c>
      <c r="D15" s="3">
        <v>12</v>
      </c>
      <c r="E15" s="92">
        <f t="shared" si="3"/>
        <v>5160</v>
      </c>
      <c r="F15" s="32">
        <f>540-20*C15-10*D15</f>
        <v>-60</v>
      </c>
      <c r="G15" s="32">
        <f>600-20*D15-10*C15</f>
        <v>120</v>
      </c>
      <c r="H15" s="103" t="s">
        <v>167</v>
      </c>
      <c r="I15" s="103"/>
    </row>
    <row r="16" spans="1:9" x14ac:dyDescent="0.2">
      <c r="H16" s="103"/>
      <c r="I16" s="103" t="s">
        <v>138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workbookViewId="0">
      <selection activeCell="P10" sqref="P10"/>
    </sheetView>
  </sheetViews>
  <sheetFormatPr defaultRowHeight="12.75" x14ac:dyDescent="0.2"/>
  <cols>
    <col min="1" max="1" width="7" customWidth="1"/>
    <col min="2" max="2" width="10.28515625" customWidth="1"/>
    <col min="5" max="5" width="9.85546875" bestFit="1" customWidth="1"/>
    <col min="6" max="6" width="7.85546875" customWidth="1"/>
    <col min="7" max="8" width="2.28515625" customWidth="1"/>
    <col min="9" max="10" width="14" customWidth="1"/>
    <col min="11" max="13" width="14.28515625" customWidth="1"/>
    <col min="14" max="14" width="3.28515625" customWidth="1"/>
    <col min="15" max="16" width="7.28515625" customWidth="1"/>
    <col min="19" max="19" width="4.85546875" customWidth="1"/>
  </cols>
  <sheetData>
    <row r="1" spans="1:29" ht="54" customHeight="1" x14ac:dyDescent="0.2">
      <c r="A1" s="153" t="s">
        <v>44</v>
      </c>
      <c r="B1" s="153"/>
      <c r="C1" s="153"/>
      <c r="D1" s="153"/>
      <c r="E1" s="153"/>
      <c r="F1" s="153"/>
      <c r="G1" s="153"/>
      <c r="H1" s="153"/>
      <c r="I1" s="153"/>
      <c r="J1" s="153"/>
      <c r="K1" s="153"/>
      <c r="L1" s="153"/>
      <c r="M1" s="153"/>
      <c r="N1" s="153"/>
      <c r="P1" s="146" t="s">
        <v>131</v>
      </c>
      <c r="Q1" s="146"/>
      <c r="R1" s="146"/>
      <c r="S1" s="146"/>
      <c r="T1" s="146"/>
      <c r="U1" s="146"/>
      <c r="V1" s="146"/>
      <c r="W1" s="146"/>
      <c r="X1" s="146"/>
      <c r="Y1" s="146"/>
      <c r="Z1" s="146"/>
      <c r="AA1" s="146"/>
      <c r="AB1" s="95"/>
      <c r="AC1" s="95"/>
    </row>
    <row r="2" spans="1:29" ht="28.5" customHeight="1" x14ac:dyDescent="0.2">
      <c r="A2" s="153"/>
      <c r="B2" s="153"/>
      <c r="C2" s="153"/>
      <c r="D2" s="153"/>
      <c r="E2" s="153"/>
      <c r="F2" s="153"/>
      <c r="G2" s="153"/>
      <c r="H2" s="153"/>
      <c r="I2" s="153"/>
      <c r="J2" s="153"/>
      <c r="K2" s="153"/>
      <c r="L2" s="153"/>
      <c r="M2" s="153"/>
      <c r="N2" s="153"/>
      <c r="P2" s="95"/>
      <c r="Q2" s="145" t="s">
        <v>115</v>
      </c>
      <c r="R2" s="145"/>
      <c r="S2" s="145"/>
      <c r="T2" s="145"/>
      <c r="U2" s="145"/>
      <c r="V2" s="145"/>
      <c r="W2" s="145"/>
      <c r="X2" s="145"/>
      <c r="Y2" s="145"/>
      <c r="Z2" s="145"/>
      <c r="AA2" s="145"/>
      <c r="AB2" s="95"/>
      <c r="AC2" s="95"/>
    </row>
    <row r="3" spans="1:29" ht="19.5" customHeight="1" x14ac:dyDescent="0.45">
      <c r="A3" s="14"/>
      <c r="B3" s="33" t="s">
        <v>35</v>
      </c>
      <c r="C3" s="14"/>
      <c r="D3" s="14"/>
      <c r="E3" s="14"/>
      <c r="F3" s="14"/>
      <c r="G3" s="14"/>
      <c r="H3" s="14"/>
      <c r="I3" s="33" t="s">
        <v>36</v>
      </c>
      <c r="J3" s="14"/>
      <c r="K3" s="14"/>
      <c r="L3" s="14"/>
      <c r="M3" s="14"/>
      <c r="N3" s="154" t="s">
        <v>37</v>
      </c>
      <c r="O3" s="4" t="s">
        <v>18</v>
      </c>
      <c r="P3" s="95"/>
      <c r="Q3" s="96" t="s">
        <v>132</v>
      </c>
      <c r="R3" s="95"/>
      <c r="S3" s="95"/>
      <c r="T3" s="95"/>
      <c r="U3" s="95"/>
      <c r="V3" s="95"/>
      <c r="W3" s="95"/>
      <c r="X3" s="95"/>
      <c r="Y3" s="95"/>
      <c r="Z3" s="95"/>
      <c r="AA3" s="95"/>
      <c r="AB3" s="95"/>
      <c r="AC3" s="95"/>
    </row>
    <row r="4" spans="1:29" ht="24" customHeight="1" x14ac:dyDescent="0.2">
      <c r="C4" s="49"/>
      <c r="D4" s="54" t="s">
        <v>29</v>
      </c>
      <c r="E4" s="57">
        <v>1240</v>
      </c>
      <c r="F4" s="56" t="s">
        <v>30</v>
      </c>
      <c r="G4" s="49"/>
      <c r="K4" s="49"/>
      <c r="L4" s="49"/>
      <c r="M4" s="49"/>
      <c r="N4" s="154"/>
      <c r="P4" s="95"/>
      <c r="Q4" s="95" t="s">
        <v>107</v>
      </c>
      <c r="R4" s="95"/>
      <c r="S4" s="95"/>
      <c r="T4" s="95"/>
      <c r="U4" s="95"/>
      <c r="V4" s="95"/>
      <c r="W4" s="95"/>
      <c r="X4" s="95"/>
      <c r="Y4" s="95"/>
      <c r="Z4" s="95"/>
      <c r="AA4" s="95"/>
      <c r="AB4" s="95"/>
      <c r="AC4" s="95"/>
    </row>
    <row r="5" spans="1:29" ht="24" customHeight="1" x14ac:dyDescent="0.2">
      <c r="A5" s="47"/>
      <c r="B5" s="52"/>
      <c r="C5" s="49"/>
      <c r="D5" s="49"/>
      <c r="E5" s="50" t="s">
        <v>31</v>
      </c>
      <c r="F5" s="55">
        <v>100</v>
      </c>
      <c r="G5" s="49" t="s">
        <v>32</v>
      </c>
      <c r="H5" s="49"/>
      <c r="I5" s="51" t="s">
        <v>33</v>
      </c>
      <c r="J5" s="55">
        <v>20</v>
      </c>
      <c r="K5" s="49"/>
      <c r="L5" s="49"/>
      <c r="M5" s="49"/>
      <c r="N5" s="154"/>
      <c r="P5" s="95"/>
      <c r="Q5" s="95">
        <v>1</v>
      </c>
      <c r="R5" s="95" t="s">
        <v>108</v>
      </c>
      <c r="S5" s="95"/>
      <c r="T5" s="95"/>
      <c r="U5" s="95"/>
      <c r="V5" s="95"/>
      <c r="W5" s="95"/>
      <c r="X5" s="95"/>
      <c r="Y5" s="95"/>
      <c r="Z5" s="95"/>
      <c r="AA5" s="95"/>
      <c r="AB5" s="95"/>
      <c r="AC5" s="95"/>
    </row>
    <row r="6" spans="1:29" ht="22.5" customHeight="1" x14ac:dyDescent="0.3">
      <c r="A6" s="53" t="s">
        <v>38</v>
      </c>
      <c r="B6" s="20"/>
      <c r="C6" s="20"/>
      <c r="D6" s="20"/>
      <c r="E6" s="20"/>
      <c r="F6" s="20"/>
      <c r="G6" s="20"/>
      <c r="H6" s="20"/>
      <c r="I6" s="20"/>
      <c r="J6" s="20"/>
      <c r="K6" s="20"/>
      <c r="L6" s="20"/>
      <c r="M6" s="20"/>
      <c r="N6" s="154"/>
      <c r="P6" s="95"/>
      <c r="Q6" s="95"/>
      <c r="R6" s="95"/>
      <c r="S6" s="95" t="s">
        <v>109</v>
      </c>
      <c r="T6" s="95"/>
      <c r="U6" s="95"/>
      <c r="V6" s="95"/>
      <c r="W6" s="95"/>
      <c r="X6" s="95"/>
      <c r="Y6" s="95"/>
      <c r="Z6" s="95"/>
      <c r="AA6" s="95"/>
      <c r="AB6" s="95"/>
      <c r="AC6" s="95"/>
    </row>
    <row r="7" spans="1:29" ht="12" customHeight="1" thickBot="1" x14ac:dyDescent="0.25">
      <c r="A7" s="149" t="s">
        <v>17</v>
      </c>
      <c r="B7" s="149"/>
      <c r="C7" s="149"/>
      <c r="D7" s="149"/>
      <c r="E7" s="149"/>
      <c r="F7" s="149"/>
      <c r="G7" s="14"/>
      <c r="H7" s="14"/>
      <c r="I7" s="155">
        <v>14</v>
      </c>
      <c r="J7" s="155">
        <v>16</v>
      </c>
      <c r="K7" s="14"/>
      <c r="L7" s="14"/>
      <c r="M7" s="14"/>
      <c r="N7" s="36"/>
      <c r="P7" s="95"/>
      <c r="Q7" s="95"/>
      <c r="R7" s="95"/>
      <c r="S7" s="95"/>
      <c r="T7" s="95"/>
      <c r="U7" s="95"/>
      <c r="V7" s="95"/>
      <c r="W7" s="95"/>
      <c r="X7" s="95"/>
      <c r="Y7" s="95"/>
      <c r="Z7" s="95"/>
      <c r="AA7" s="95"/>
      <c r="AB7" s="95"/>
      <c r="AC7" s="95"/>
    </row>
    <row r="8" spans="1:29" ht="24" customHeight="1" thickBot="1" x14ac:dyDescent="0.35">
      <c r="A8" s="149"/>
      <c r="B8" s="149"/>
      <c r="C8" s="149"/>
      <c r="D8" s="149"/>
      <c r="E8" s="149"/>
      <c r="F8" s="149"/>
      <c r="G8" s="14"/>
      <c r="H8" s="14"/>
      <c r="I8" s="117">
        <f>500-I7*20+J7*5</f>
        <v>300</v>
      </c>
      <c r="J8" s="118">
        <f>200-10*J7+5*I7</f>
        <v>110</v>
      </c>
      <c r="K8" s="21" t="s">
        <v>0</v>
      </c>
      <c r="L8" s="14"/>
      <c r="M8" s="14"/>
      <c r="N8" s="17"/>
      <c r="O8" s="18">
        <v>2</v>
      </c>
      <c r="P8" s="95"/>
      <c r="Q8" s="95">
        <v>2</v>
      </c>
      <c r="R8" s="95" t="s">
        <v>110</v>
      </c>
      <c r="S8" s="95"/>
      <c r="T8" s="95"/>
      <c r="U8" s="95"/>
      <c r="V8" s="95"/>
      <c r="W8" s="95"/>
      <c r="X8" s="95"/>
      <c r="Y8" s="95"/>
      <c r="Z8" s="95"/>
      <c r="AA8" s="95"/>
      <c r="AB8" s="95"/>
      <c r="AC8" s="95"/>
    </row>
    <row r="9" spans="1:29" ht="23.25" customHeight="1" thickBot="1" x14ac:dyDescent="0.3">
      <c r="A9" s="149" t="s">
        <v>14</v>
      </c>
      <c r="B9" s="149"/>
      <c r="C9" s="149"/>
      <c r="D9" s="149"/>
      <c r="E9" s="149"/>
      <c r="F9" s="149"/>
      <c r="G9" s="149"/>
      <c r="H9" s="149"/>
      <c r="I9" s="22" t="s">
        <v>1</v>
      </c>
      <c r="J9" s="22" t="s">
        <v>2</v>
      </c>
      <c r="K9" s="23" t="s">
        <v>3</v>
      </c>
      <c r="L9" s="14"/>
      <c r="M9" s="14"/>
      <c r="N9" s="14"/>
      <c r="O9" s="18"/>
      <c r="P9" s="95"/>
      <c r="Q9" s="95">
        <v>3</v>
      </c>
      <c r="R9" s="95" t="s">
        <v>111</v>
      </c>
      <c r="S9" s="95"/>
      <c r="T9" s="95"/>
      <c r="U9" s="95"/>
      <c r="V9" s="95"/>
      <c r="W9" s="95"/>
      <c r="X9" s="95"/>
      <c r="Y9" s="95"/>
      <c r="Z9" s="95"/>
      <c r="AA9" s="95"/>
      <c r="AB9" s="95"/>
      <c r="AC9" s="95"/>
    </row>
    <row r="10" spans="1:29" ht="26.25" customHeight="1" x14ac:dyDescent="0.3">
      <c r="A10" s="149"/>
      <c r="B10" s="149"/>
      <c r="C10" s="149"/>
      <c r="D10" s="149"/>
      <c r="E10" s="149"/>
      <c r="F10" s="149"/>
      <c r="G10" s="149"/>
      <c r="H10" s="149"/>
      <c r="I10" s="119">
        <f>I8*I7</f>
        <v>4200</v>
      </c>
      <c r="J10" s="119">
        <f>J8*J7</f>
        <v>1760</v>
      </c>
      <c r="K10" s="24" t="s">
        <v>4</v>
      </c>
      <c r="L10" s="14"/>
      <c r="M10" s="14"/>
      <c r="N10" s="17"/>
      <c r="O10" s="18">
        <v>2</v>
      </c>
      <c r="P10" s="95"/>
      <c r="Q10" s="95"/>
      <c r="R10" s="95"/>
      <c r="S10" s="95" t="s">
        <v>113</v>
      </c>
      <c r="T10" s="95"/>
      <c r="U10" s="95"/>
      <c r="V10" s="95"/>
      <c r="W10" s="95"/>
      <c r="X10" s="95"/>
      <c r="Y10" s="95"/>
      <c r="Z10" s="95"/>
      <c r="AA10" s="95"/>
      <c r="AB10" s="95"/>
      <c r="AC10" s="95"/>
    </row>
    <row r="11" spans="1:29" ht="26.25" customHeight="1" x14ac:dyDescent="0.3">
      <c r="A11" s="149"/>
      <c r="B11" s="149"/>
      <c r="C11" s="149"/>
      <c r="D11" s="149"/>
      <c r="E11" s="149"/>
      <c r="F11" s="149"/>
      <c r="G11" s="149"/>
      <c r="H11" s="149"/>
      <c r="I11" s="120">
        <f>F5*I7</f>
        <v>1400</v>
      </c>
      <c r="J11" s="121">
        <f>J5*J7</f>
        <v>320</v>
      </c>
      <c r="K11" s="25" t="s">
        <v>5</v>
      </c>
      <c r="L11" s="14"/>
      <c r="M11" s="14"/>
      <c r="N11" s="17"/>
      <c r="O11" s="18">
        <v>2</v>
      </c>
      <c r="P11" s="95"/>
      <c r="Q11" s="95"/>
      <c r="R11" s="95"/>
      <c r="S11" s="95"/>
      <c r="T11" s="95" t="s">
        <v>112</v>
      </c>
      <c r="U11" s="95"/>
      <c r="V11" s="95"/>
      <c r="W11" s="95"/>
      <c r="X11" s="95"/>
      <c r="Y11" s="95"/>
      <c r="Z11" s="95"/>
      <c r="AA11" s="95"/>
      <c r="AB11" s="95"/>
      <c r="AC11" s="95"/>
    </row>
    <row r="12" spans="1:29" ht="26.25" customHeight="1" thickBot="1" x14ac:dyDescent="0.35">
      <c r="A12" s="149"/>
      <c r="B12" s="149"/>
      <c r="C12" s="149"/>
      <c r="D12" s="149"/>
      <c r="E12" s="149"/>
      <c r="F12" s="149"/>
      <c r="G12" s="149"/>
      <c r="H12" s="149"/>
      <c r="I12" s="122">
        <f>I10-I11</f>
        <v>2800</v>
      </c>
      <c r="J12" s="122">
        <f>J10-J11</f>
        <v>1440</v>
      </c>
      <c r="K12" s="26" t="s">
        <v>6</v>
      </c>
      <c r="L12" s="14"/>
      <c r="M12" s="14"/>
      <c r="N12" s="17"/>
      <c r="O12" s="18">
        <v>2</v>
      </c>
      <c r="P12" s="95"/>
      <c r="Q12" s="95"/>
      <c r="R12" s="95"/>
      <c r="S12" s="97" t="s">
        <v>114</v>
      </c>
      <c r="T12" s="98" t="s">
        <v>133</v>
      </c>
      <c r="U12" s="95"/>
      <c r="V12" s="95"/>
      <c r="W12" s="95"/>
      <c r="X12" s="95"/>
      <c r="Y12" s="95"/>
      <c r="Z12" s="95"/>
      <c r="AA12" s="95"/>
      <c r="AB12" s="95"/>
      <c r="AC12" s="95"/>
    </row>
    <row r="13" spans="1:29" ht="26.25" customHeight="1" thickTop="1" thickBot="1" x14ac:dyDescent="0.35">
      <c r="A13" s="149"/>
      <c r="B13" s="149"/>
      <c r="C13" s="149"/>
      <c r="D13" s="149"/>
      <c r="E13" s="149"/>
      <c r="F13" s="149"/>
      <c r="G13" s="149"/>
      <c r="H13" s="149"/>
      <c r="I13" s="27"/>
      <c r="J13" s="29" t="s">
        <v>7</v>
      </c>
      <c r="K13" s="123">
        <f>I12+J12-E4</f>
        <v>3000</v>
      </c>
      <c r="L13" s="14"/>
      <c r="M13" s="14"/>
      <c r="N13" s="17"/>
      <c r="O13" s="18">
        <v>1</v>
      </c>
      <c r="P13" s="95"/>
      <c r="Q13" s="95"/>
      <c r="R13" s="95" t="s">
        <v>116</v>
      </c>
      <c r="S13" s="95"/>
      <c r="T13" s="95"/>
      <c r="U13" s="95"/>
      <c r="V13" s="95"/>
      <c r="W13" s="95"/>
      <c r="X13" s="95"/>
      <c r="Y13" s="95"/>
      <c r="Z13" s="95"/>
      <c r="AA13" s="95"/>
      <c r="AB13" s="95"/>
      <c r="AC13" s="95"/>
    </row>
    <row r="14" spans="1:29" ht="62.25" customHeight="1" x14ac:dyDescent="0.2">
      <c r="A14" s="149" t="s">
        <v>120</v>
      </c>
      <c r="B14" s="149"/>
      <c r="C14" s="149"/>
      <c r="D14" s="149"/>
      <c r="E14" s="149"/>
      <c r="F14" s="149"/>
      <c r="G14" s="149"/>
      <c r="H14" s="149"/>
      <c r="I14" s="149"/>
      <c r="J14" s="149"/>
      <c r="K14" s="149"/>
      <c r="L14" s="149"/>
      <c r="M14" s="149"/>
      <c r="N14" s="17"/>
      <c r="O14" s="19">
        <v>10</v>
      </c>
      <c r="P14" s="95"/>
      <c r="Q14" s="95"/>
      <c r="R14" s="95"/>
      <c r="S14" s="95"/>
      <c r="T14" s="145" t="s">
        <v>125</v>
      </c>
      <c r="U14" s="145"/>
      <c r="V14" s="145"/>
      <c r="W14" s="145"/>
      <c r="X14" s="145"/>
      <c r="Y14" s="145"/>
      <c r="Z14" s="145"/>
      <c r="AA14" s="145"/>
      <c r="AB14" s="145"/>
      <c r="AC14" s="145"/>
    </row>
    <row r="15" spans="1:29" ht="30" customHeight="1" x14ac:dyDescent="0.2">
      <c r="A15" s="14"/>
      <c r="B15" s="124">
        <v>20</v>
      </c>
      <c r="C15" s="147" t="s">
        <v>15</v>
      </c>
      <c r="D15" s="148"/>
      <c r="E15" s="148"/>
      <c r="F15" s="125" t="s">
        <v>34</v>
      </c>
      <c r="G15" s="31"/>
      <c r="H15" s="28"/>
      <c r="I15" s="28"/>
      <c r="J15" s="28"/>
      <c r="K15" s="28"/>
      <c r="L15" s="28"/>
      <c r="M15" s="28"/>
      <c r="N15" s="28"/>
      <c r="O15" s="28"/>
      <c r="P15" s="31"/>
      <c r="T15" s="95"/>
      <c r="U15" s="95" t="s">
        <v>121</v>
      </c>
      <c r="V15" s="95"/>
      <c r="W15" s="95"/>
      <c r="X15" s="95"/>
      <c r="Y15" s="95"/>
      <c r="Z15" s="95"/>
      <c r="AA15" s="95"/>
      <c r="AB15" s="95"/>
    </row>
    <row r="16" spans="1:29" ht="30" customHeight="1" x14ac:dyDescent="0.2">
      <c r="A16" s="14"/>
      <c r="B16" s="124">
        <v>70</v>
      </c>
      <c r="C16" s="147" t="s">
        <v>15</v>
      </c>
      <c r="D16" s="148"/>
      <c r="E16" s="148"/>
      <c r="F16" s="126" t="s">
        <v>39</v>
      </c>
      <c r="G16" s="31"/>
      <c r="H16" s="28"/>
      <c r="I16" s="28"/>
      <c r="J16" s="28"/>
      <c r="K16" s="28"/>
      <c r="L16" s="28"/>
      <c r="M16" s="28"/>
      <c r="N16" s="28"/>
      <c r="O16" s="28"/>
      <c r="P16" s="31"/>
      <c r="T16" s="95"/>
      <c r="U16" s="95"/>
      <c r="V16" s="95" t="s">
        <v>123</v>
      </c>
      <c r="W16" s="95"/>
      <c r="X16" s="95"/>
      <c r="Y16" s="95"/>
      <c r="Z16" s="95"/>
      <c r="AA16" s="95"/>
      <c r="AB16" s="95"/>
    </row>
    <row r="17" spans="1:28" ht="30" customHeight="1" x14ac:dyDescent="0.2">
      <c r="A17" s="14"/>
      <c r="B17" s="124">
        <v>80</v>
      </c>
      <c r="C17" s="147" t="s">
        <v>15</v>
      </c>
      <c r="D17" s="148"/>
      <c r="E17" s="148"/>
      <c r="F17" s="127" t="s">
        <v>40</v>
      </c>
      <c r="G17" s="30"/>
      <c r="H17" s="13"/>
      <c r="I17" s="13"/>
      <c r="J17" s="13"/>
      <c r="K17" s="13"/>
      <c r="L17" s="13"/>
      <c r="M17" s="13"/>
      <c r="N17" s="13"/>
      <c r="O17" s="13"/>
      <c r="P17" s="30"/>
      <c r="T17" s="95"/>
      <c r="U17" s="95" t="s">
        <v>122</v>
      </c>
      <c r="V17" s="95"/>
      <c r="W17" s="95"/>
      <c r="X17" s="95"/>
      <c r="Y17" s="95"/>
      <c r="Z17" s="95"/>
      <c r="AA17" s="95"/>
      <c r="AB17" s="95"/>
    </row>
    <row r="18" spans="1:28" ht="32.25" customHeight="1" x14ac:dyDescent="0.2">
      <c r="A18" s="14"/>
      <c r="B18" s="124">
        <v>-50</v>
      </c>
      <c r="C18" s="147" t="s">
        <v>15</v>
      </c>
      <c r="D18" s="148"/>
      <c r="E18" s="148"/>
      <c r="F18" s="125" t="s">
        <v>106</v>
      </c>
      <c r="G18" s="30"/>
      <c r="H18" s="13"/>
      <c r="I18" s="13"/>
      <c r="J18" s="13"/>
      <c r="K18" s="13"/>
      <c r="L18" s="13"/>
      <c r="M18" s="13"/>
      <c r="N18" s="13"/>
      <c r="O18" s="13"/>
      <c r="P18" s="30"/>
      <c r="T18" s="95"/>
      <c r="U18" s="95"/>
      <c r="V18" s="95" t="s">
        <v>124</v>
      </c>
      <c r="W18" s="95"/>
      <c r="X18" s="95"/>
      <c r="Y18" s="95"/>
      <c r="Z18" s="95"/>
      <c r="AA18" s="95"/>
      <c r="AB18" s="95"/>
    </row>
    <row r="19" spans="1:28" ht="42" customHeight="1" x14ac:dyDescent="0.2">
      <c r="A19" s="149" t="s">
        <v>118</v>
      </c>
      <c r="B19" s="149"/>
      <c r="C19" s="149"/>
      <c r="D19" s="149"/>
      <c r="E19" s="149"/>
      <c r="F19" s="149"/>
      <c r="G19" s="128" t="s">
        <v>156</v>
      </c>
      <c r="H19" s="28"/>
      <c r="I19" s="28"/>
      <c r="J19" s="28"/>
      <c r="K19" s="28"/>
      <c r="L19" s="31"/>
      <c r="M19" s="28"/>
      <c r="N19" s="28"/>
      <c r="O19" s="28"/>
      <c r="P19" s="28"/>
      <c r="T19" s="95"/>
      <c r="U19" s="95"/>
      <c r="V19" s="95"/>
      <c r="W19" s="95"/>
      <c r="X19" s="95"/>
      <c r="Y19" s="95"/>
      <c r="Z19" s="95"/>
      <c r="AA19" s="95"/>
      <c r="AB19" s="95"/>
    </row>
    <row r="20" spans="1:28" ht="23.25" customHeight="1" x14ac:dyDescent="0.2">
      <c r="A20" s="15" t="s">
        <v>19</v>
      </c>
      <c r="B20" s="14"/>
      <c r="C20" s="14"/>
      <c r="D20" s="14"/>
      <c r="E20" s="14"/>
      <c r="F20" s="14"/>
      <c r="G20" s="14"/>
      <c r="H20" s="14"/>
      <c r="N20" s="16"/>
      <c r="O20" s="18">
        <v>9</v>
      </c>
      <c r="P20" s="14"/>
      <c r="T20" s="95"/>
      <c r="U20" s="95"/>
      <c r="V20" s="95"/>
      <c r="W20" s="95"/>
      <c r="X20" s="95"/>
      <c r="Y20" s="95"/>
      <c r="Z20" s="95"/>
      <c r="AA20" s="95"/>
      <c r="AB20" s="95"/>
    </row>
    <row r="21" spans="1:28" ht="15.75" customHeight="1" thickBot="1" x14ac:dyDescent="0.3">
      <c r="A21" s="14"/>
      <c r="B21" s="14"/>
      <c r="C21" s="14"/>
      <c r="D21" s="14"/>
      <c r="E21" s="14"/>
      <c r="F21" s="14"/>
      <c r="G21" s="14"/>
      <c r="H21" s="14"/>
      <c r="I21" s="152" t="s">
        <v>16</v>
      </c>
      <c r="J21" s="152"/>
      <c r="K21" s="152"/>
      <c r="L21" s="152"/>
      <c r="M21" s="152"/>
      <c r="N21" s="16"/>
      <c r="O21" s="19">
        <v>5</v>
      </c>
      <c r="P21" s="99" t="s">
        <v>117</v>
      </c>
      <c r="Q21" s="99"/>
      <c r="R21" s="99"/>
      <c r="S21" s="99"/>
      <c r="T21" s="99"/>
      <c r="U21" s="99"/>
      <c r="V21" s="99"/>
      <c r="W21" s="99"/>
      <c r="X21" s="95"/>
      <c r="Y21" s="95"/>
      <c r="Z21" s="95"/>
      <c r="AA21" s="95"/>
      <c r="AB21" s="95"/>
    </row>
    <row r="22" spans="1:28" ht="15.75" customHeight="1" thickBot="1" x14ac:dyDescent="0.25">
      <c r="A22" s="151"/>
      <c r="B22" s="151"/>
      <c r="C22" s="151"/>
      <c r="D22" s="151"/>
      <c r="E22" s="151"/>
      <c r="F22" s="151"/>
      <c r="G22" s="14"/>
      <c r="H22" s="14"/>
      <c r="I22" s="5" t="s">
        <v>8</v>
      </c>
      <c r="J22" s="6" t="s">
        <v>9</v>
      </c>
      <c r="K22" s="43">
        <f>L22-1</f>
        <v>13</v>
      </c>
      <c r="L22" s="43">
        <v>14</v>
      </c>
      <c r="M22" s="44">
        <v>15</v>
      </c>
      <c r="N22" s="14"/>
      <c r="O22" s="14"/>
      <c r="P22" s="99" t="s">
        <v>126</v>
      </c>
      <c r="Q22" s="99"/>
      <c r="R22" s="99"/>
      <c r="S22" s="99"/>
      <c r="T22" s="99"/>
      <c r="U22" s="99"/>
      <c r="V22" s="99"/>
      <c r="W22" s="14"/>
    </row>
    <row r="23" spans="1:28" ht="15.75" customHeight="1" x14ac:dyDescent="0.2">
      <c r="A23" s="151"/>
      <c r="B23" s="151"/>
      <c r="C23" s="151"/>
      <c r="D23" s="151"/>
      <c r="E23" s="151"/>
      <c r="F23" s="151"/>
      <c r="G23" s="14"/>
      <c r="H23" s="14"/>
      <c r="I23" s="7" t="s">
        <v>10</v>
      </c>
      <c r="J23" s="8" t="s">
        <v>11</v>
      </c>
      <c r="K23" s="9" t="s">
        <v>21</v>
      </c>
      <c r="L23" s="9" t="s">
        <v>12</v>
      </c>
      <c r="M23" s="10" t="s">
        <v>22</v>
      </c>
      <c r="N23" s="14"/>
      <c r="O23" s="14"/>
      <c r="P23" s="14"/>
      <c r="Q23" s="14"/>
      <c r="R23" s="14"/>
      <c r="T23" s="14"/>
      <c r="U23" s="14"/>
      <c r="V23" s="14"/>
      <c r="W23" s="14"/>
    </row>
    <row r="24" spans="1:28" ht="18.75" customHeight="1" x14ac:dyDescent="0.2">
      <c r="A24" s="151"/>
      <c r="B24" s="151"/>
      <c r="C24" s="151"/>
      <c r="D24" s="151"/>
      <c r="E24" s="151"/>
      <c r="F24" s="151"/>
      <c r="G24" s="14"/>
      <c r="H24" s="14"/>
      <c r="I24" s="45">
        <f>I25+1</f>
        <v>17</v>
      </c>
      <c r="J24" s="11" t="s">
        <v>28</v>
      </c>
      <c r="K24" s="129">
        <v>2960</v>
      </c>
      <c r="L24" s="129">
        <v>2990</v>
      </c>
      <c r="M24" s="130">
        <v>2980</v>
      </c>
      <c r="N24" s="14"/>
      <c r="O24" s="14"/>
      <c r="P24" s="14"/>
      <c r="Q24" s="14"/>
      <c r="R24" s="14"/>
      <c r="S24" s="100" t="s">
        <v>127</v>
      </c>
      <c r="T24" s="14"/>
      <c r="U24" s="14"/>
      <c r="V24" s="14"/>
      <c r="W24" s="14"/>
    </row>
    <row r="25" spans="1:28" ht="18.75" customHeight="1" x14ac:dyDescent="0.2">
      <c r="A25" s="151"/>
      <c r="B25" s="151"/>
      <c r="C25" s="151"/>
      <c r="D25" s="151"/>
      <c r="E25" s="151"/>
      <c r="F25" s="151"/>
      <c r="G25" s="14"/>
      <c r="H25" s="14"/>
      <c r="I25" s="45">
        <v>16</v>
      </c>
      <c r="J25" s="11" t="s">
        <v>13</v>
      </c>
      <c r="K25" s="129">
        <v>2980</v>
      </c>
      <c r="L25" s="129">
        <v>3000</v>
      </c>
      <c r="M25" s="130">
        <f>K25</f>
        <v>2980</v>
      </c>
      <c r="N25" s="14"/>
      <c r="O25" s="14"/>
      <c r="P25" s="14"/>
      <c r="Q25" s="14"/>
      <c r="R25" s="14"/>
      <c r="S25" s="14"/>
      <c r="T25" s="14"/>
      <c r="U25" s="14"/>
      <c r="V25" s="14"/>
      <c r="W25" s="14"/>
    </row>
    <row r="26" spans="1:28" ht="18.75" customHeight="1" thickBot="1" x14ac:dyDescent="0.25">
      <c r="A26" s="151"/>
      <c r="B26" s="151"/>
      <c r="C26" s="151"/>
      <c r="D26" s="151"/>
      <c r="E26" s="151"/>
      <c r="F26" s="151"/>
      <c r="G26" s="14"/>
      <c r="H26" s="14"/>
      <c r="I26" s="46">
        <f>I25-1</f>
        <v>15</v>
      </c>
      <c r="J26" s="12" t="s">
        <v>20</v>
      </c>
      <c r="K26" s="131">
        <f>M24</f>
        <v>2980</v>
      </c>
      <c r="L26" s="131">
        <f>L24</f>
        <v>2990</v>
      </c>
      <c r="M26" s="132">
        <f>K24</f>
        <v>2960</v>
      </c>
      <c r="N26" s="14"/>
      <c r="O26" s="14"/>
      <c r="P26" s="14"/>
      <c r="Q26" s="14"/>
      <c r="R26" s="14"/>
      <c r="S26" s="14"/>
      <c r="T26" s="14"/>
      <c r="U26" s="14"/>
      <c r="V26" s="14"/>
      <c r="W26" s="14"/>
    </row>
    <row r="27" spans="1:28" s="34" customFormat="1" ht="25.5" customHeight="1" x14ac:dyDescent="0.25">
      <c r="A27" s="149" t="s">
        <v>27</v>
      </c>
      <c r="B27" s="149"/>
      <c r="C27" s="149"/>
      <c r="D27" s="149"/>
      <c r="E27" s="149"/>
      <c r="F27" s="149"/>
      <c r="G27" s="149"/>
      <c r="H27" s="149"/>
      <c r="I27" s="149"/>
      <c r="J27" s="149"/>
      <c r="K27" s="149"/>
      <c r="L27" s="149"/>
      <c r="M27" s="149"/>
      <c r="N27" s="40"/>
      <c r="O27" s="40"/>
      <c r="P27" s="40"/>
      <c r="Q27" s="40"/>
      <c r="R27" s="40"/>
      <c r="S27" s="40"/>
      <c r="T27" s="40"/>
      <c r="U27" s="40"/>
      <c r="V27" s="40"/>
      <c r="W27" s="40"/>
    </row>
    <row r="28" spans="1:28" s="34" customFormat="1" ht="20.25" customHeight="1" x14ac:dyDescent="0.25">
      <c r="A28" s="149"/>
      <c r="B28" s="149"/>
      <c r="C28" s="149"/>
      <c r="D28" s="149"/>
      <c r="E28" s="149"/>
      <c r="F28" s="149"/>
      <c r="G28" s="149"/>
      <c r="H28" s="149"/>
      <c r="I28" s="149"/>
      <c r="J28" s="149"/>
      <c r="K28" s="149"/>
      <c r="L28" s="149"/>
      <c r="M28" s="149"/>
      <c r="N28" s="40"/>
      <c r="O28" s="40"/>
      <c r="P28" s="40"/>
      <c r="Q28" s="40"/>
      <c r="R28" s="40"/>
      <c r="S28" s="40"/>
      <c r="T28" s="40"/>
      <c r="U28" s="40"/>
      <c r="V28" s="40"/>
      <c r="W28" s="100" t="s">
        <v>128</v>
      </c>
    </row>
    <row r="29" spans="1:28" s="34" customFormat="1" ht="20.25" customHeight="1" x14ac:dyDescent="0.25">
      <c r="A29" s="149"/>
      <c r="B29" s="149"/>
      <c r="C29" s="149"/>
      <c r="D29" s="149"/>
      <c r="E29" s="149"/>
      <c r="F29" s="149"/>
      <c r="G29" s="149"/>
      <c r="H29" s="149"/>
      <c r="I29" s="149"/>
      <c r="J29" s="149"/>
      <c r="K29" s="149"/>
      <c r="L29" s="149"/>
      <c r="M29" s="149"/>
      <c r="N29" s="40"/>
      <c r="O29" s="40"/>
      <c r="P29" s="40"/>
      <c r="Q29" s="40"/>
      <c r="R29" s="40"/>
      <c r="S29" s="40"/>
      <c r="T29" s="40"/>
      <c r="U29" s="40"/>
      <c r="V29" s="40"/>
      <c r="W29" s="40"/>
    </row>
    <row r="30" spans="1:28" s="34" customFormat="1" ht="20.25" customHeight="1" x14ac:dyDescent="0.3">
      <c r="A30" s="40"/>
      <c r="B30" s="40"/>
      <c r="C30" s="41"/>
      <c r="D30" s="41"/>
      <c r="E30" s="41"/>
      <c r="F30" s="41"/>
      <c r="G30" s="41"/>
      <c r="H30" s="42" t="s">
        <v>23</v>
      </c>
      <c r="I30" s="133" t="s">
        <v>41</v>
      </c>
      <c r="J30" s="35"/>
      <c r="K30" s="35"/>
      <c r="L30" s="35"/>
      <c r="M30" s="58"/>
      <c r="N30" s="40"/>
      <c r="O30" s="40"/>
      <c r="P30" s="40"/>
      <c r="Q30" s="40"/>
      <c r="R30" s="40"/>
      <c r="S30" s="40"/>
      <c r="T30" s="40"/>
      <c r="U30" s="40"/>
      <c r="V30" s="40"/>
      <c r="W30" s="40"/>
    </row>
    <row r="31" spans="1:28" s="34" customFormat="1" ht="20.25" customHeight="1" x14ac:dyDescent="0.3">
      <c r="A31" s="40"/>
      <c r="B31" s="40"/>
      <c r="C31" s="41"/>
      <c r="D31" s="41"/>
      <c r="E31" s="41"/>
      <c r="F31" s="41"/>
      <c r="G31" s="41"/>
      <c r="H31" s="42" t="s">
        <v>24</v>
      </c>
      <c r="I31" s="133" t="s">
        <v>42</v>
      </c>
      <c r="J31" s="35"/>
      <c r="K31" s="35"/>
      <c r="L31" s="35"/>
      <c r="M31" s="59"/>
      <c r="N31" s="40"/>
      <c r="O31" s="40"/>
      <c r="P31" s="40"/>
      <c r="Q31" s="40"/>
      <c r="R31" s="40"/>
      <c r="S31" s="40"/>
      <c r="T31" s="40"/>
      <c r="U31" s="40"/>
      <c r="V31" s="40"/>
      <c r="W31" s="40"/>
    </row>
    <row r="32" spans="1:28" ht="18.75" x14ac:dyDescent="0.3">
      <c r="A32" s="38" t="s">
        <v>119</v>
      </c>
      <c r="B32" s="38"/>
      <c r="C32" s="38"/>
      <c r="D32" s="38"/>
      <c r="E32" s="38"/>
      <c r="F32" s="38"/>
      <c r="G32" s="38"/>
      <c r="H32" s="38"/>
      <c r="I32" s="38"/>
      <c r="J32" s="38"/>
      <c r="K32" s="38"/>
      <c r="L32" s="38"/>
      <c r="M32" s="38"/>
      <c r="N32" s="14"/>
      <c r="O32" s="14"/>
      <c r="P32" s="14"/>
      <c r="Q32" s="14"/>
      <c r="R32" s="14"/>
      <c r="S32" s="14"/>
      <c r="T32" s="14"/>
      <c r="U32" s="14"/>
      <c r="V32" s="14"/>
      <c r="W32" s="14"/>
    </row>
    <row r="33" spans="1:23" ht="19.5" customHeight="1" x14ac:dyDescent="0.3">
      <c r="A33" s="135" t="s">
        <v>43</v>
      </c>
      <c r="B33" s="37"/>
      <c r="C33" s="37"/>
      <c r="D33" s="37"/>
      <c r="E33" s="37"/>
      <c r="F33" s="37"/>
      <c r="G33" s="37"/>
      <c r="H33" s="37"/>
      <c r="I33" s="37"/>
      <c r="J33" s="37"/>
      <c r="K33" s="37"/>
      <c r="L33" s="37"/>
      <c r="M33" s="37"/>
      <c r="N33" s="14"/>
      <c r="O33" s="14"/>
      <c r="P33" s="14"/>
      <c r="Q33" s="14"/>
      <c r="R33" s="14"/>
      <c r="S33" s="14"/>
      <c r="T33" s="14"/>
      <c r="U33" s="14"/>
      <c r="V33" s="14"/>
      <c r="W33" s="14"/>
    </row>
    <row r="34" spans="1:23" ht="12.75" customHeight="1" x14ac:dyDescent="0.3">
      <c r="A34" s="38"/>
      <c r="B34" s="38"/>
      <c r="C34" s="38"/>
      <c r="D34" s="38"/>
      <c r="E34" s="38"/>
      <c r="F34" s="38"/>
      <c r="G34" s="38"/>
      <c r="H34" s="38"/>
      <c r="I34" s="38"/>
      <c r="J34" s="38"/>
      <c r="K34" s="38"/>
      <c r="L34" s="38"/>
      <c r="M34" s="38"/>
      <c r="N34" s="14"/>
      <c r="O34" s="14"/>
      <c r="P34" s="14"/>
      <c r="Q34" s="14"/>
      <c r="R34" s="14"/>
      <c r="S34" s="14"/>
      <c r="T34" s="14"/>
      <c r="U34" s="14"/>
      <c r="V34" s="14"/>
      <c r="W34" s="14"/>
    </row>
    <row r="35" spans="1:23" x14ac:dyDescent="0.2">
      <c r="A35" s="14"/>
      <c r="B35" s="14"/>
      <c r="C35" s="14"/>
      <c r="D35" s="14"/>
      <c r="E35" s="14"/>
      <c r="F35" s="14"/>
      <c r="G35" s="14"/>
      <c r="H35" s="14"/>
      <c r="I35" s="14"/>
      <c r="J35" s="47"/>
      <c r="K35" s="14"/>
      <c r="L35" s="14"/>
      <c r="M35" s="14"/>
      <c r="N35" s="14"/>
      <c r="O35" s="14"/>
      <c r="P35" s="14"/>
      <c r="Q35" s="14"/>
      <c r="R35" s="14"/>
      <c r="S35" s="14"/>
      <c r="T35" s="14"/>
      <c r="U35" s="14"/>
      <c r="V35" s="14"/>
      <c r="W35" s="14"/>
    </row>
    <row r="36" spans="1:23" x14ac:dyDescent="0.2">
      <c r="A36" s="14"/>
      <c r="B36" s="14"/>
      <c r="C36" s="14"/>
      <c r="D36" s="14"/>
      <c r="E36" s="14"/>
      <c r="F36" s="14"/>
      <c r="G36" s="14"/>
      <c r="H36" s="14"/>
      <c r="I36" s="14"/>
      <c r="K36" s="47"/>
      <c r="L36" s="14"/>
      <c r="M36" s="14"/>
      <c r="N36" s="14"/>
      <c r="O36" s="14"/>
      <c r="P36" s="14"/>
      <c r="Q36" s="14"/>
      <c r="R36" s="14"/>
      <c r="S36" s="14"/>
      <c r="T36" s="14"/>
      <c r="U36" s="14"/>
      <c r="V36" s="14"/>
      <c r="W36" s="14"/>
    </row>
    <row r="37" spans="1:23" x14ac:dyDescent="0.2">
      <c r="A37" s="14"/>
      <c r="B37" s="14"/>
      <c r="C37" s="14"/>
      <c r="D37" s="14"/>
      <c r="E37" s="14"/>
      <c r="F37" s="14"/>
      <c r="G37" s="14"/>
      <c r="H37" s="14"/>
      <c r="I37" s="14"/>
      <c r="J37" s="14"/>
      <c r="K37" s="14"/>
      <c r="L37" s="14"/>
      <c r="M37" s="14"/>
      <c r="N37" s="14"/>
      <c r="O37" s="14"/>
      <c r="P37" s="14"/>
      <c r="Q37" s="14"/>
      <c r="R37" s="14"/>
      <c r="S37" s="14"/>
      <c r="T37" s="14"/>
      <c r="U37" s="14"/>
      <c r="V37" s="14"/>
      <c r="W37" s="14"/>
    </row>
    <row r="38" spans="1:23" x14ac:dyDescent="0.2">
      <c r="A38" s="14"/>
      <c r="B38" s="14"/>
      <c r="C38" s="14"/>
      <c r="D38" s="14"/>
      <c r="E38" s="14"/>
      <c r="F38" s="14"/>
      <c r="G38" s="14"/>
      <c r="H38" s="14"/>
      <c r="I38" s="14"/>
      <c r="J38" s="14"/>
      <c r="K38" s="14"/>
      <c r="L38" s="14"/>
      <c r="M38" s="14"/>
      <c r="N38" s="14"/>
      <c r="O38" s="14"/>
      <c r="P38" s="14"/>
      <c r="Q38" s="14"/>
      <c r="R38" s="14"/>
      <c r="S38" s="14"/>
      <c r="T38" s="14"/>
      <c r="U38" s="14"/>
      <c r="V38" s="14"/>
      <c r="W38" s="14"/>
    </row>
    <row r="39" spans="1:23" x14ac:dyDescent="0.2">
      <c r="A39" s="14"/>
      <c r="B39" s="14"/>
      <c r="C39" s="14"/>
      <c r="D39" s="14"/>
      <c r="E39" s="14"/>
      <c r="F39" s="14"/>
      <c r="G39" s="14"/>
      <c r="H39" s="14"/>
      <c r="I39" s="14"/>
      <c r="J39" s="14"/>
      <c r="K39" s="14"/>
      <c r="L39" s="14"/>
      <c r="M39" s="14"/>
      <c r="N39" s="14"/>
      <c r="O39" s="14"/>
      <c r="P39" s="14"/>
      <c r="Q39" s="14"/>
      <c r="R39" s="14"/>
      <c r="S39" s="14"/>
      <c r="T39" s="14"/>
      <c r="U39" s="14"/>
      <c r="V39" s="14"/>
      <c r="W39" s="14"/>
    </row>
    <row r="40" spans="1:23" s="2" customFormat="1" ht="18" x14ac:dyDescent="0.25">
      <c r="A40" s="150" t="s">
        <v>25</v>
      </c>
      <c r="B40" s="150"/>
      <c r="C40" s="150" t="s">
        <v>26</v>
      </c>
      <c r="D40" s="150"/>
      <c r="E40" s="39"/>
      <c r="F40" s="39"/>
      <c r="G40" s="39"/>
      <c r="H40" s="39"/>
      <c r="I40" s="39"/>
      <c r="J40" s="39"/>
      <c r="K40" s="39"/>
      <c r="L40" s="39"/>
      <c r="M40" s="39"/>
      <c r="N40" s="39"/>
      <c r="O40" s="39"/>
      <c r="P40" s="39"/>
      <c r="Q40" s="39"/>
      <c r="R40" s="39"/>
      <c r="S40" s="39"/>
      <c r="T40" s="39"/>
      <c r="U40" s="39"/>
      <c r="V40" s="39"/>
      <c r="W40" s="39"/>
    </row>
    <row r="41" spans="1:23" x14ac:dyDescent="0.2">
      <c r="N41" s="14"/>
      <c r="O41" s="14"/>
      <c r="P41" s="14"/>
      <c r="Q41" s="14"/>
      <c r="R41" s="14"/>
      <c r="S41" s="14"/>
      <c r="T41" s="14"/>
      <c r="U41" s="14"/>
      <c r="V41" s="14"/>
      <c r="W41" s="14"/>
    </row>
    <row r="42" spans="1:23" x14ac:dyDescent="0.2">
      <c r="P42" s="14"/>
      <c r="Q42" s="14"/>
      <c r="R42" s="14"/>
      <c r="S42" s="14"/>
      <c r="T42" s="14"/>
      <c r="U42" s="14"/>
      <c r="V42" s="14"/>
      <c r="W42" s="14"/>
    </row>
    <row r="43" spans="1:23" x14ac:dyDescent="0.2">
      <c r="M43" s="134">
        <f>K13</f>
        <v>3000</v>
      </c>
      <c r="N43" s="103" t="s">
        <v>129</v>
      </c>
    </row>
  </sheetData>
  <mergeCells count="18">
    <mergeCell ref="A40:B40"/>
    <mergeCell ref="C40:D40"/>
    <mergeCell ref="A14:M14"/>
    <mergeCell ref="A27:M29"/>
    <mergeCell ref="A22:F26"/>
    <mergeCell ref="I21:M21"/>
    <mergeCell ref="C17:E17"/>
    <mergeCell ref="C15:E15"/>
    <mergeCell ref="C16:E16"/>
    <mergeCell ref="Q2:AA2"/>
    <mergeCell ref="P1:AA1"/>
    <mergeCell ref="T14:AC14"/>
    <mergeCell ref="C18:E18"/>
    <mergeCell ref="A19:F19"/>
    <mergeCell ref="A1:N2"/>
    <mergeCell ref="A7:F8"/>
    <mergeCell ref="A9:H13"/>
    <mergeCell ref="N3:N6"/>
  </mergeCells>
  <phoneticPr fontId="0" type="noConversion"/>
  <printOptions horizontalCentered="1" verticalCentered="1"/>
  <pageMargins left="0.25" right="0.25" top="0.75" bottom="0.75" header="0.3" footer="0.3"/>
  <pageSetup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InstructorNotes</vt:lpstr>
      <vt:lpstr>Pt1&amp;2 question. ppt slide 30 </vt:lpstr>
      <vt:lpstr>Pt3ConstrainedOpt. ppt slide 31</vt:lpstr>
      <vt:lpstr>InterdependentDemand</vt:lpstr>
      <vt:lpstr>a</vt:lpstr>
      <vt:lpstr>b</vt:lpstr>
      <vt:lpstr>d</vt:lpstr>
      <vt:lpstr>e</vt:lpstr>
      <vt:lpstr>InterdependentDemand!Print_Area</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Erfle</dc:creator>
  <cp:lastModifiedBy>Erfle, Stephen</cp:lastModifiedBy>
  <cp:lastPrinted>2018-04-27T14:28:58Z</cp:lastPrinted>
  <dcterms:created xsi:type="dcterms:W3CDTF">1999-12-03T00:47:28Z</dcterms:created>
  <dcterms:modified xsi:type="dcterms:W3CDTF">2018-07-05T20:57:50Z</dcterms:modified>
</cp:coreProperties>
</file>